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patynskaLM\Desktop\Фінансові плани\Фінплан ПБ 1\"/>
    </mc:Choice>
  </mc:AlternateContent>
  <xr:revisionPtr revIDLastSave="0" documentId="13_ncr:1_{81148125-F75A-4E1B-923D-67CF9C562CFD}" xr6:coauthVersionLast="37" xr6:coauthVersionMax="37" xr10:uidLastSave="{00000000-0000-0000-0000-000000000000}"/>
  <bookViews>
    <workbookView xWindow="0" yWindow="0" windowWidth="28800" windowHeight="12225" tabRatio="838" activeTab="3" xr2:uid="{00000000-000D-0000-FFFF-FFFF00000000}"/>
  </bookViews>
  <sheets>
    <sheet name="Фінансовий план КНП" sheetId="14" r:id="rId1"/>
    <sheet name="Розшифровка 1 до Формування" sheetId="22" r:id="rId2"/>
    <sheet name="Розшифровка 2 до формування" sheetId="26" r:id="rId3"/>
    <sheet name="Розшифровка до Руху" sheetId="23" r:id="rId4"/>
    <sheet name="Розшифровка кап" sheetId="24" r:id="rId5"/>
    <sheet name="Розшифровка за джерелами (2021)" sheetId="2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1">'Розшифровка 1 до Формування'!$4:$6</definedName>
    <definedName name="_xlnm.Print_Titles" localSheetId="2">'Розшифровка 2 до формування'!$4:$6</definedName>
    <definedName name="_xlnm.Print_Titles" localSheetId="3">'Розшифровка до Руху'!$3:$5</definedName>
    <definedName name="_xlnm.Print_Titles" localSheetId="4">'Розшифровка кап'!$4:$6</definedName>
    <definedName name="_xlnm.Print_Titles" localSheetId="0">'Фінансовий план КНП'!$47:$49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'Розшифровка 1 до Формування'!$A$1:$K$169</definedName>
    <definedName name="_xlnm.Print_Area" localSheetId="2">'Розшифровка 2 до формування'!$A$1:$K$376</definedName>
    <definedName name="_xlnm.Print_Area" localSheetId="3">'Розшифровка до Руху'!$A$1:$J$136</definedName>
    <definedName name="_xlnm.Print_Area" localSheetId="5">'Розшифровка за джерелами (2021)'!$A$1:$AE$32</definedName>
    <definedName name="_xlnm.Print_Area" localSheetId="4">'Розшифровка кап'!$A$1:$J$113</definedName>
    <definedName name="_xlnm.Print_Area" localSheetId="0">'Фінансовий план КНП'!$A$1:$J$201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 refMode="R1C1"/>
</workbook>
</file>

<file path=xl/calcChain.xml><?xml version="1.0" encoding="utf-8"?>
<calcChain xmlns="http://schemas.openxmlformats.org/spreadsheetml/2006/main">
  <c r="D108" i="24" l="1"/>
  <c r="E108" i="24"/>
  <c r="F108" i="24"/>
  <c r="G108" i="24"/>
  <c r="H108" i="24"/>
  <c r="I108" i="24"/>
  <c r="J108" i="24"/>
  <c r="C108" i="24"/>
  <c r="F195" i="14" l="1"/>
  <c r="F194" i="14"/>
  <c r="C196" i="14"/>
  <c r="C195" i="14"/>
  <c r="C194" i="14"/>
  <c r="R20" i="28"/>
  <c r="S20" i="28"/>
  <c r="T20" i="28"/>
  <c r="Q14" i="28"/>
  <c r="Q15" i="28"/>
  <c r="Q16" i="28"/>
  <c r="Q18" i="28"/>
  <c r="Q19" i="28"/>
  <c r="Q21" i="28"/>
  <c r="V19" i="28" l="1"/>
  <c r="V17" i="28" s="1"/>
  <c r="Z17" i="28"/>
  <c r="Z20" i="28" s="1"/>
  <c r="Y17" i="28"/>
  <c r="Y20" i="28" s="1"/>
  <c r="X17" i="28"/>
  <c r="X20" i="28" s="1"/>
  <c r="W17" i="28"/>
  <c r="W20" i="28" s="1"/>
  <c r="V20" i="28" l="1"/>
  <c r="J309" i="26"/>
  <c r="K309" i="26"/>
  <c r="F309" i="26"/>
  <c r="G309" i="26"/>
  <c r="H309" i="26"/>
  <c r="I309" i="26"/>
  <c r="E309" i="26"/>
  <c r="E246" i="26"/>
  <c r="E244" i="26" s="1"/>
  <c r="G246" i="26"/>
  <c r="G244" i="26" s="1"/>
  <c r="H246" i="26"/>
  <c r="H244" i="26" s="1"/>
  <c r="I246" i="26"/>
  <c r="I244" i="26" s="1"/>
  <c r="J246" i="26"/>
  <c r="J244" i="26" s="1"/>
  <c r="K246" i="26"/>
  <c r="K244" i="26" s="1"/>
  <c r="D246" i="26"/>
  <c r="D244" i="26" s="1"/>
  <c r="D59" i="24" l="1"/>
  <c r="F190" i="26" l="1"/>
  <c r="F247" i="26"/>
  <c r="F246" i="26" s="1"/>
  <c r="F244" i="26" s="1"/>
  <c r="D373" i="26"/>
  <c r="D255" i="26"/>
  <c r="D253" i="26"/>
  <c r="D205" i="26"/>
  <c r="G85" i="14"/>
  <c r="K112" i="22"/>
  <c r="J112" i="22"/>
  <c r="I112" i="22"/>
  <c r="H112" i="22"/>
  <c r="H94" i="22"/>
  <c r="K12" i="22"/>
  <c r="F120" i="14" l="1"/>
  <c r="E77" i="14" l="1"/>
  <c r="E29" i="22"/>
  <c r="E107" i="26" l="1"/>
  <c r="E106" i="26"/>
  <c r="F128" i="14" l="1"/>
  <c r="D122" i="14" l="1"/>
  <c r="D119" i="14" s="1"/>
  <c r="E122" i="14"/>
  <c r="E119" i="14" s="1"/>
  <c r="G122" i="14"/>
  <c r="G119" i="14" s="1"/>
  <c r="H122" i="14"/>
  <c r="H119" i="14" s="1"/>
  <c r="I122" i="14"/>
  <c r="I119" i="14" s="1"/>
  <c r="J122" i="14"/>
  <c r="J119" i="14" s="1"/>
  <c r="C122" i="14"/>
  <c r="C119" i="14" s="1"/>
  <c r="D20" i="23" l="1"/>
  <c r="E20" i="23"/>
  <c r="G20" i="23"/>
  <c r="H20" i="23"/>
  <c r="I20" i="23"/>
  <c r="J20" i="23"/>
  <c r="C20" i="23"/>
  <c r="F22" i="23"/>
  <c r="F20" i="23" s="1"/>
  <c r="E364" i="26"/>
  <c r="E363" i="26" s="1"/>
  <c r="F364" i="26"/>
  <c r="F363" i="26" s="1"/>
  <c r="G364" i="26"/>
  <c r="H364" i="26"/>
  <c r="H363" i="26" s="1"/>
  <c r="I364" i="26"/>
  <c r="I363" i="26" s="1"/>
  <c r="J364" i="26"/>
  <c r="J363" i="26" s="1"/>
  <c r="K364" i="26"/>
  <c r="K363" i="26" s="1"/>
  <c r="D364" i="26"/>
  <c r="D363" i="26" s="1"/>
  <c r="O30" i="26"/>
  <c r="P30" i="26"/>
  <c r="R30" i="26"/>
  <c r="S30" i="26"/>
  <c r="T30" i="26"/>
  <c r="U30" i="26"/>
  <c r="N29" i="26"/>
  <c r="O23" i="26"/>
  <c r="P23" i="26"/>
  <c r="R23" i="26"/>
  <c r="S23" i="26"/>
  <c r="T23" i="26"/>
  <c r="U23" i="26"/>
  <c r="O22" i="26"/>
  <c r="P22" i="26"/>
  <c r="R22" i="26"/>
  <c r="S22" i="26"/>
  <c r="T22" i="26"/>
  <c r="U22" i="26"/>
  <c r="O14" i="26"/>
  <c r="P14" i="26"/>
  <c r="R14" i="26"/>
  <c r="T14" i="26"/>
  <c r="U14" i="26"/>
  <c r="O13" i="26"/>
  <c r="P13" i="26"/>
  <c r="E68" i="26"/>
  <c r="E64" i="26" s="1"/>
  <c r="F68" i="26"/>
  <c r="F64" i="26" s="1"/>
  <c r="G68" i="26"/>
  <c r="H68" i="26"/>
  <c r="H64" i="26" s="1"/>
  <c r="I68" i="26"/>
  <c r="I64" i="26" s="1"/>
  <c r="J68" i="26"/>
  <c r="K68" i="26"/>
  <c r="K64" i="26" s="1"/>
  <c r="D68" i="26"/>
  <c r="D64" i="26" s="1"/>
  <c r="F313" i="26"/>
  <c r="F312" i="26" s="1"/>
  <c r="F307" i="26" s="1"/>
  <c r="G313" i="26"/>
  <c r="G312" i="26" s="1"/>
  <c r="G307" i="26" s="1"/>
  <c r="H313" i="26"/>
  <c r="H312" i="26" s="1"/>
  <c r="H307" i="26" s="1"/>
  <c r="I313" i="26"/>
  <c r="I312" i="26" s="1"/>
  <c r="I307" i="26" s="1"/>
  <c r="J313" i="26"/>
  <c r="J312" i="26" s="1"/>
  <c r="J307" i="26" s="1"/>
  <c r="K313" i="26"/>
  <c r="K312" i="26" s="1"/>
  <c r="K307" i="26" s="1"/>
  <c r="E313" i="26"/>
  <c r="E312" i="26" s="1"/>
  <c r="E307" i="26" s="1"/>
  <c r="I171" i="26"/>
  <c r="F167" i="26"/>
  <c r="F166" i="26" s="1"/>
  <c r="F164" i="26" s="1"/>
  <c r="G167" i="26"/>
  <c r="G166" i="26" s="1"/>
  <c r="G164" i="26" s="1"/>
  <c r="H167" i="26"/>
  <c r="H166" i="26" s="1"/>
  <c r="H164" i="26" s="1"/>
  <c r="I167" i="26"/>
  <c r="I166" i="26" s="1"/>
  <c r="I164" i="26" s="1"/>
  <c r="J167" i="26"/>
  <c r="J166" i="26" s="1"/>
  <c r="J164" i="26" s="1"/>
  <c r="K167" i="26"/>
  <c r="K166" i="26" s="1"/>
  <c r="K164" i="26" s="1"/>
  <c r="E167" i="26"/>
  <c r="E166" i="26" s="1"/>
  <c r="E164" i="26" s="1"/>
  <c r="F110" i="26"/>
  <c r="F109" i="26" s="1"/>
  <c r="F107" i="26" s="1"/>
  <c r="G110" i="26"/>
  <c r="G109" i="26" s="1"/>
  <c r="G107" i="26" s="1"/>
  <c r="H110" i="26"/>
  <c r="H109" i="26" s="1"/>
  <c r="H107" i="26" s="1"/>
  <c r="I110" i="26"/>
  <c r="I109" i="26" s="1"/>
  <c r="I107" i="26" s="1"/>
  <c r="J110" i="26"/>
  <c r="J109" i="26" s="1"/>
  <c r="J107" i="26" s="1"/>
  <c r="K110" i="26"/>
  <c r="K109" i="26" s="1"/>
  <c r="K107" i="26" s="1"/>
  <c r="E110" i="26"/>
  <c r="E109" i="26" s="1"/>
  <c r="E273" i="26"/>
  <c r="P37" i="26" l="1"/>
  <c r="O37" i="26"/>
  <c r="T37" i="26"/>
  <c r="U37" i="26"/>
  <c r="R37" i="26"/>
  <c r="J64" i="26"/>
  <c r="G363" i="26"/>
  <c r="F129" i="14"/>
  <c r="F122" i="14" s="1"/>
  <c r="F165" i="14"/>
  <c r="F135" i="14"/>
  <c r="F102" i="14"/>
  <c r="D150" i="22" l="1"/>
  <c r="K58" i="22"/>
  <c r="J58" i="22"/>
  <c r="I58" i="22"/>
  <c r="H55" i="22"/>
  <c r="I30" i="22"/>
  <c r="F30" i="22" l="1"/>
  <c r="N30" i="26" l="1"/>
  <c r="U29" i="26"/>
  <c r="T29" i="26"/>
  <c r="S29" i="26"/>
  <c r="R29" i="26"/>
  <c r="P29" i="26"/>
  <c r="P36" i="26" s="1"/>
  <c r="O29" i="26"/>
  <c r="O36" i="26" l="1"/>
  <c r="F361" i="26"/>
  <c r="G326" i="26"/>
  <c r="G328" i="26"/>
  <c r="G327" i="26"/>
  <c r="G329" i="26"/>
  <c r="D302" i="26"/>
  <c r="D313" i="26"/>
  <c r="D312" i="26" s="1"/>
  <c r="D307" i="26" s="1"/>
  <c r="D166" i="26"/>
  <c r="D164" i="26" s="1"/>
  <c r="D120" i="26"/>
  <c r="D109" i="26" l="1"/>
  <c r="D107" i="26" s="1"/>
  <c r="D74" i="26"/>
  <c r="K172" i="26" l="1"/>
  <c r="H172" i="26"/>
  <c r="G172" i="26"/>
  <c r="I16" i="26" l="1"/>
  <c r="H16" i="26"/>
  <c r="R13" i="26" s="1"/>
  <c r="R36" i="26" s="1"/>
  <c r="J16" i="26"/>
  <c r="T13" i="26" s="1"/>
  <c r="T36" i="26" s="1"/>
  <c r="K16" i="26"/>
  <c r="U13" i="26" s="1"/>
  <c r="U36" i="26" s="1"/>
  <c r="F236" i="26" l="1"/>
  <c r="F235" i="26"/>
  <c r="F144" i="26"/>
  <c r="D282" i="26" l="1"/>
  <c r="D372" i="26"/>
  <c r="N24" i="26" s="1"/>
  <c r="D134" i="26"/>
  <c r="N23" i="26" s="1"/>
  <c r="D122" i="26"/>
  <c r="N14" i="26" s="1"/>
  <c r="D133" i="26"/>
  <c r="N22" i="26" s="1"/>
  <c r="D121" i="26"/>
  <c r="N13" i="26" s="1"/>
  <c r="N36" i="26" l="1"/>
  <c r="N37" i="26"/>
  <c r="D371" i="26"/>
  <c r="D367" i="26" s="1"/>
  <c r="F196" i="14"/>
  <c r="E194" i="14"/>
  <c r="E195" i="14"/>
  <c r="E196" i="14"/>
  <c r="D196" i="14"/>
  <c r="D194" i="14"/>
  <c r="D195" i="14"/>
  <c r="U17" i="28" l="1"/>
  <c r="Q9" i="28"/>
  <c r="Q10" i="28"/>
  <c r="Q11" i="28"/>
  <c r="Q12" i="28"/>
  <c r="Q13" i="28"/>
  <c r="Q8" i="28"/>
  <c r="G9" i="28"/>
  <c r="G10" i="28"/>
  <c r="G11" i="28"/>
  <c r="G12" i="28"/>
  <c r="G13" i="28"/>
  <c r="G8" i="28"/>
  <c r="H20" i="28"/>
  <c r="I20" i="28"/>
  <c r="J20" i="28"/>
  <c r="K20" i="28"/>
  <c r="M20" i="28"/>
  <c r="N20" i="28"/>
  <c r="O20" i="28"/>
  <c r="P20" i="28"/>
  <c r="F8" i="24"/>
  <c r="G8" i="24"/>
  <c r="H8" i="24"/>
  <c r="I8" i="24"/>
  <c r="J8" i="24"/>
  <c r="E8" i="24"/>
  <c r="G59" i="24"/>
  <c r="H59" i="24"/>
  <c r="I59" i="24"/>
  <c r="J59" i="24"/>
  <c r="F59" i="24"/>
  <c r="E59" i="24"/>
  <c r="D106" i="24"/>
  <c r="E106" i="24"/>
  <c r="F106" i="24"/>
  <c r="G106" i="24"/>
  <c r="H106" i="24"/>
  <c r="I106" i="24"/>
  <c r="J106" i="24"/>
  <c r="C106" i="24"/>
  <c r="C59" i="24"/>
  <c r="D8" i="24"/>
  <c r="D7" i="24" s="1"/>
  <c r="C8" i="24"/>
  <c r="D24" i="23"/>
  <c r="U20" i="28" l="1"/>
  <c r="Q17" i="28"/>
  <c r="Q20" i="28" s="1"/>
  <c r="D124" i="23"/>
  <c r="E124" i="23"/>
  <c r="F124" i="23"/>
  <c r="G124" i="23"/>
  <c r="H124" i="23"/>
  <c r="I124" i="23"/>
  <c r="J124" i="23"/>
  <c r="C124" i="23"/>
  <c r="D122" i="23"/>
  <c r="E122" i="23"/>
  <c r="G122" i="23"/>
  <c r="H122" i="23"/>
  <c r="I122" i="23"/>
  <c r="J122" i="23"/>
  <c r="C122" i="23"/>
  <c r="D77" i="23"/>
  <c r="E77" i="23"/>
  <c r="F77" i="23"/>
  <c r="G77" i="23"/>
  <c r="H77" i="23"/>
  <c r="I77" i="23"/>
  <c r="J77" i="23"/>
  <c r="C77" i="23"/>
  <c r="D26" i="23"/>
  <c r="E26" i="23"/>
  <c r="F26" i="23"/>
  <c r="G26" i="23"/>
  <c r="H26" i="23"/>
  <c r="I26" i="23"/>
  <c r="J26" i="23"/>
  <c r="C26" i="23"/>
  <c r="D12" i="23"/>
  <c r="E12" i="23"/>
  <c r="G12" i="23"/>
  <c r="H12" i="23"/>
  <c r="I12" i="23"/>
  <c r="J12" i="23"/>
  <c r="C12" i="23"/>
  <c r="E188" i="26" l="1"/>
  <c r="F188" i="26"/>
  <c r="D188" i="26"/>
  <c r="E372" i="26" l="1"/>
  <c r="O24" i="26" s="1"/>
  <c r="F372" i="26"/>
  <c r="P24" i="26" s="1"/>
  <c r="G372" i="26"/>
  <c r="Q24" i="26" s="1"/>
  <c r="H372" i="26"/>
  <c r="R24" i="26" s="1"/>
  <c r="I372" i="26"/>
  <c r="S24" i="26" s="1"/>
  <c r="J372" i="26"/>
  <c r="T24" i="26" s="1"/>
  <c r="K372" i="26"/>
  <c r="U24" i="26" s="1"/>
  <c r="E369" i="26"/>
  <c r="O15" i="26" s="1"/>
  <c r="F369" i="26"/>
  <c r="P15" i="26" s="1"/>
  <c r="G369" i="26"/>
  <c r="Q15" i="26" s="1"/>
  <c r="H369" i="26"/>
  <c r="R15" i="26" s="1"/>
  <c r="R38" i="26" s="1"/>
  <c r="I369" i="26"/>
  <c r="S15" i="26" s="1"/>
  <c r="S38" i="26" s="1"/>
  <c r="J369" i="26"/>
  <c r="T15" i="26" s="1"/>
  <c r="K369" i="26"/>
  <c r="U15" i="26" s="1"/>
  <c r="D369" i="26"/>
  <c r="N15" i="26" s="1"/>
  <c r="P38" i="26" l="1"/>
  <c r="U38" i="26"/>
  <c r="O38" i="26"/>
  <c r="Q38" i="26"/>
  <c r="T38" i="26"/>
  <c r="E371" i="26"/>
  <c r="G371" i="26"/>
  <c r="J371" i="26"/>
  <c r="K371" i="26"/>
  <c r="H371" i="26"/>
  <c r="F371" i="26"/>
  <c r="J368" i="26"/>
  <c r="I368" i="26"/>
  <c r="H368" i="26"/>
  <c r="N38" i="26"/>
  <c r="G368" i="26"/>
  <c r="D368" i="26"/>
  <c r="F368" i="26"/>
  <c r="I371" i="26"/>
  <c r="K368" i="26"/>
  <c r="E368" i="26"/>
  <c r="G300" i="26"/>
  <c r="G288" i="26"/>
  <c r="E236" i="26"/>
  <c r="E235" i="26" s="1"/>
  <c r="H236" i="26"/>
  <c r="H235" i="26" s="1"/>
  <c r="I236" i="26"/>
  <c r="I235" i="26" s="1"/>
  <c r="J236" i="26"/>
  <c r="J235" i="26" s="1"/>
  <c r="K236" i="26"/>
  <c r="K235" i="26" s="1"/>
  <c r="D236" i="26"/>
  <c r="D235" i="26" s="1"/>
  <c r="E179" i="26"/>
  <c r="E178" i="26" s="1"/>
  <c r="F179" i="26"/>
  <c r="F178" i="26" s="1"/>
  <c r="H179" i="26"/>
  <c r="H178" i="26" s="1"/>
  <c r="I179" i="26"/>
  <c r="I178" i="26" s="1"/>
  <c r="I169" i="26" s="1"/>
  <c r="J179" i="26"/>
  <c r="J178" i="26" s="1"/>
  <c r="K179" i="26"/>
  <c r="K178" i="26" s="1"/>
  <c r="D179" i="26"/>
  <c r="D178" i="26" s="1"/>
  <c r="E147" i="26"/>
  <c r="F147" i="26"/>
  <c r="H147" i="26"/>
  <c r="H144" i="26" s="1"/>
  <c r="I147" i="26"/>
  <c r="I144" i="26" s="1"/>
  <c r="J147" i="26"/>
  <c r="J144" i="26" s="1"/>
  <c r="K147" i="26"/>
  <c r="K144" i="26" s="1"/>
  <c r="D147" i="26"/>
  <c r="D144" i="26" s="1"/>
  <c r="F99" i="26"/>
  <c r="H99" i="26"/>
  <c r="I99" i="26"/>
  <c r="J99" i="26"/>
  <c r="K99" i="26"/>
  <c r="D99" i="26"/>
  <c r="E351" i="26"/>
  <c r="F351" i="26"/>
  <c r="G351" i="26"/>
  <c r="H351" i="26"/>
  <c r="I351" i="26"/>
  <c r="J351" i="26"/>
  <c r="K351" i="26"/>
  <c r="D351" i="26"/>
  <c r="E345" i="26"/>
  <c r="F345" i="26"/>
  <c r="G345" i="26"/>
  <c r="H345" i="26"/>
  <c r="I345" i="26"/>
  <c r="J345" i="26"/>
  <c r="K345" i="26"/>
  <c r="D345" i="26"/>
  <c r="E341" i="26"/>
  <c r="F341" i="26"/>
  <c r="G341" i="26"/>
  <c r="H341" i="26"/>
  <c r="I341" i="26"/>
  <c r="J341" i="26"/>
  <c r="K341" i="26"/>
  <c r="D341" i="26"/>
  <c r="E333" i="26"/>
  <c r="F333" i="26"/>
  <c r="G333" i="26"/>
  <c r="H333" i="26"/>
  <c r="I333" i="26"/>
  <c r="J333" i="26"/>
  <c r="K333" i="26"/>
  <c r="D333" i="26"/>
  <c r="E323" i="26"/>
  <c r="F323" i="26"/>
  <c r="H323" i="26"/>
  <c r="I323" i="26"/>
  <c r="J323" i="26"/>
  <c r="K323" i="26"/>
  <c r="D323" i="26"/>
  <c r="E321" i="26"/>
  <c r="F321" i="26"/>
  <c r="H321" i="26"/>
  <c r="I321" i="26"/>
  <c r="J321" i="26"/>
  <c r="K321" i="26"/>
  <c r="D321" i="26"/>
  <c r="E317" i="26"/>
  <c r="E316" i="26" s="1"/>
  <c r="E315" i="26" s="1"/>
  <c r="F317" i="26"/>
  <c r="F316" i="26" s="1"/>
  <c r="F315" i="26" s="1"/>
  <c r="H317" i="26"/>
  <c r="H316" i="26" s="1"/>
  <c r="H315" i="26" s="1"/>
  <c r="I317" i="26"/>
  <c r="I316" i="26" s="1"/>
  <c r="I315" i="26" s="1"/>
  <c r="J317" i="26"/>
  <c r="J316" i="26" s="1"/>
  <c r="J315" i="26" s="1"/>
  <c r="K317" i="26"/>
  <c r="K316" i="26" s="1"/>
  <c r="K315" i="26" s="1"/>
  <c r="D317" i="26"/>
  <c r="D316" i="26" s="1"/>
  <c r="D315" i="26" s="1"/>
  <c r="E270" i="26"/>
  <c r="F273" i="26"/>
  <c r="H273" i="26"/>
  <c r="I273" i="26"/>
  <c r="J273" i="26"/>
  <c r="K273" i="26"/>
  <c r="D273" i="26"/>
  <c r="D270" i="26" s="1"/>
  <c r="E259" i="26"/>
  <c r="F259" i="26"/>
  <c r="H259" i="26"/>
  <c r="I259" i="26"/>
  <c r="J259" i="26"/>
  <c r="K259" i="26"/>
  <c r="D259" i="26"/>
  <c r="D252" i="26" s="1"/>
  <c r="E253" i="26"/>
  <c r="F253" i="26"/>
  <c r="H253" i="26"/>
  <c r="I253" i="26"/>
  <c r="J253" i="26"/>
  <c r="K253" i="26"/>
  <c r="E212" i="26"/>
  <c r="F212" i="26"/>
  <c r="H212" i="26"/>
  <c r="I212" i="26"/>
  <c r="J212" i="26"/>
  <c r="K212" i="26"/>
  <c r="D212" i="26"/>
  <c r="E206" i="26"/>
  <c r="F206" i="26"/>
  <c r="G206" i="26"/>
  <c r="H206" i="26"/>
  <c r="I206" i="26"/>
  <c r="J206" i="26"/>
  <c r="K206" i="26"/>
  <c r="D206" i="26"/>
  <c r="E197" i="26"/>
  <c r="E187" i="26" s="1"/>
  <c r="F197" i="26"/>
  <c r="H197" i="26"/>
  <c r="I197" i="26"/>
  <c r="J197" i="26"/>
  <c r="K197" i="26"/>
  <c r="D197" i="26"/>
  <c r="D187" i="26" s="1"/>
  <c r="H188" i="26"/>
  <c r="I188" i="26"/>
  <c r="J188" i="26"/>
  <c r="K188" i="26"/>
  <c r="E175" i="26"/>
  <c r="F175" i="26"/>
  <c r="G175" i="26"/>
  <c r="G171" i="26" s="1"/>
  <c r="H175" i="26"/>
  <c r="H171" i="26" s="1"/>
  <c r="J175" i="26"/>
  <c r="J171" i="26" s="1"/>
  <c r="J169" i="26" s="1"/>
  <c r="K175" i="26"/>
  <c r="K171" i="26" s="1"/>
  <c r="D175" i="26"/>
  <c r="E172" i="26"/>
  <c r="F172" i="26"/>
  <c r="D172" i="26"/>
  <c r="E135" i="26"/>
  <c r="F135" i="26"/>
  <c r="G135" i="26"/>
  <c r="H135" i="26"/>
  <c r="I135" i="26"/>
  <c r="J135" i="26"/>
  <c r="K135" i="26"/>
  <c r="D135" i="26"/>
  <c r="E127" i="26"/>
  <c r="F127" i="26"/>
  <c r="G127" i="26"/>
  <c r="H127" i="26"/>
  <c r="I127" i="26"/>
  <c r="J127" i="26"/>
  <c r="K127" i="26"/>
  <c r="D127" i="26"/>
  <c r="E123" i="26"/>
  <c r="F123" i="26"/>
  <c r="G123" i="26"/>
  <c r="H123" i="26"/>
  <c r="I123" i="26"/>
  <c r="J123" i="26"/>
  <c r="K123" i="26"/>
  <c r="D123" i="26"/>
  <c r="E118" i="26"/>
  <c r="F118" i="26"/>
  <c r="G118" i="26"/>
  <c r="H118" i="26"/>
  <c r="I118" i="26"/>
  <c r="J118" i="26"/>
  <c r="K118" i="26"/>
  <c r="D118" i="26"/>
  <c r="F93" i="26"/>
  <c r="G93" i="26"/>
  <c r="H93" i="26"/>
  <c r="I93" i="26"/>
  <c r="J93" i="26"/>
  <c r="K93" i="26"/>
  <c r="G87" i="26"/>
  <c r="G88" i="26"/>
  <c r="G89" i="26"/>
  <c r="G90" i="26"/>
  <c r="G91" i="26"/>
  <c r="G92" i="26"/>
  <c r="E93" i="26"/>
  <c r="D93" i="26"/>
  <c r="E86" i="26"/>
  <c r="F86" i="26"/>
  <c r="H86" i="26"/>
  <c r="I86" i="26"/>
  <c r="J86" i="26"/>
  <c r="K86" i="26"/>
  <c r="D86" i="26"/>
  <c r="G82" i="26"/>
  <c r="G83" i="26"/>
  <c r="G84" i="26"/>
  <c r="E81" i="26"/>
  <c r="F81" i="26"/>
  <c r="H81" i="26"/>
  <c r="I81" i="26"/>
  <c r="J81" i="26"/>
  <c r="K81" i="26"/>
  <c r="D81" i="26"/>
  <c r="G74" i="26"/>
  <c r="G76" i="26"/>
  <c r="G77" i="26"/>
  <c r="G78" i="26"/>
  <c r="E73" i="26"/>
  <c r="F73" i="26"/>
  <c r="H73" i="26"/>
  <c r="J73" i="26"/>
  <c r="K73" i="26"/>
  <c r="D73" i="26"/>
  <c r="G65" i="26"/>
  <c r="G66" i="26"/>
  <c r="G67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57" i="26"/>
  <c r="G58" i="26"/>
  <c r="G59" i="26"/>
  <c r="G60" i="26"/>
  <c r="G61" i="26"/>
  <c r="G62" i="26"/>
  <c r="G63" i="26"/>
  <c r="E36" i="26"/>
  <c r="F36" i="26"/>
  <c r="H36" i="26"/>
  <c r="I36" i="26"/>
  <c r="J36" i="26"/>
  <c r="K36" i="26"/>
  <c r="D36" i="26"/>
  <c r="G29" i="26"/>
  <c r="G30" i="26"/>
  <c r="G31" i="26"/>
  <c r="G32" i="26"/>
  <c r="G33" i="26"/>
  <c r="E28" i="26"/>
  <c r="F28" i="26"/>
  <c r="H28" i="26"/>
  <c r="I28" i="26"/>
  <c r="J28" i="26"/>
  <c r="K28" i="26"/>
  <c r="D28" i="26"/>
  <c r="G20" i="26"/>
  <c r="G21" i="26"/>
  <c r="G22" i="26"/>
  <c r="G23" i="26"/>
  <c r="G24" i="26"/>
  <c r="G25" i="26"/>
  <c r="G26" i="26"/>
  <c r="E19" i="26"/>
  <c r="F19" i="26"/>
  <c r="H19" i="26"/>
  <c r="I19" i="26"/>
  <c r="J19" i="26"/>
  <c r="K19" i="26"/>
  <c r="D19" i="26"/>
  <c r="G12" i="26"/>
  <c r="G13" i="26"/>
  <c r="G14" i="26"/>
  <c r="G15" i="26"/>
  <c r="E11" i="26"/>
  <c r="F11" i="26"/>
  <c r="H11" i="26"/>
  <c r="I11" i="26"/>
  <c r="J11" i="26"/>
  <c r="K11" i="26"/>
  <c r="D11" i="26"/>
  <c r="F10" i="26" l="1"/>
  <c r="P12" i="26"/>
  <c r="N21" i="26"/>
  <c r="K169" i="26"/>
  <c r="D126" i="26"/>
  <c r="R12" i="26"/>
  <c r="T16" i="26"/>
  <c r="D171" i="26"/>
  <c r="D169" i="26" s="1"/>
  <c r="S25" i="26"/>
  <c r="F332" i="26"/>
  <c r="O12" i="26"/>
  <c r="U16" i="26"/>
  <c r="R16" i="26"/>
  <c r="T25" i="26"/>
  <c r="H169" i="26"/>
  <c r="F171" i="26"/>
  <c r="F169" i="26" s="1"/>
  <c r="H98" i="26"/>
  <c r="R32" i="26"/>
  <c r="R27" i="26" s="1"/>
  <c r="P32" i="26"/>
  <c r="P27" i="26" s="1"/>
  <c r="N16" i="26"/>
  <c r="O16" i="26"/>
  <c r="R25" i="26"/>
  <c r="E171" i="26"/>
  <c r="E169" i="26" s="1"/>
  <c r="E185" i="26"/>
  <c r="N32" i="26"/>
  <c r="N27" i="26" s="1"/>
  <c r="P16" i="26"/>
  <c r="N12" i="26"/>
  <c r="P21" i="26"/>
  <c r="U12" i="26"/>
  <c r="N25" i="26"/>
  <c r="O25" i="26"/>
  <c r="G64" i="26"/>
  <c r="J98" i="26"/>
  <c r="T32" i="26"/>
  <c r="T27" i="26" s="1"/>
  <c r="P25" i="26"/>
  <c r="K98" i="26"/>
  <c r="U32" i="26"/>
  <c r="U27" i="26" s="1"/>
  <c r="T12" i="26"/>
  <c r="S16" i="26"/>
  <c r="U21" i="26"/>
  <c r="U25" i="26"/>
  <c r="I98" i="26"/>
  <c r="S32" i="26"/>
  <c r="S27" i="26" s="1"/>
  <c r="D98" i="26"/>
  <c r="T21" i="26"/>
  <c r="S21" i="26"/>
  <c r="O21" i="26"/>
  <c r="R21" i="26"/>
  <c r="I270" i="26"/>
  <c r="H270" i="26"/>
  <c r="K270" i="26"/>
  <c r="F270" i="26"/>
  <c r="J270" i="26"/>
  <c r="E144" i="26"/>
  <c r="D250" i="26"/>
  <c r="F98" i="26"/>
  <c r="H332" i="26"/>
  <c r="D344" i="26"/>
  <c r="F344" i="26"/>
  <c r="D85" i="26"/>
  <c r="F72" i="26"/>
  <c r="H252" i="26"/>
  <c r="F85" i="26"/>
  <c r="J117" i="26"/>
  <c r="J252" i="26"/>
  <c r="J187" i="26"/>
  <c r="I187" i="26"/>
  <c r="H187" i="26"/>
  <c r="E85" i="26"/>
  <c r="F320" i="26"/>
  <c r="F319" i="26" s="1"/>
  <c r="J85" i="26"/>
  <c r="G117" i="26"/>
  <c r="K332" i="26"/>
  <c r="E332" i="26"/>
  <c r="I344" i="26"/>
  <c r="F367" i="26"/>
  <c r="F27" i="26"/>
  <c r="I117" i="26"/>
  <c r="G332" i="26"/>
  <c r="K344" i="26"/>
  <c r="E344" i="26"/>
  <c r="D10" i="26"/>
  <c r="E10" i="26"/>
  <c r="D27" i="26"/>
  <c r="E27" i="26"/>
  <c r="H117" i="26"/>
  <c r="E252" i="26"/>
  <c r="E250" i="26" s="1"/>
  <c r="K320" i="26"/>
  <c r="K319" i="26" s="1"/>
  <c r="D332" i="26"/>
  <c r="J344" i="26"/>
  <c r="J10" i="26"/>
  <c r="I10" i="26"/>
  <c r="D117" i="26"/>
  <c r="F117" i="26"/>
  <c r="F115" i="26" s="1"/>
  <c r="J332" i="26"/>
  <c r="H344" i="26"/>
  <c r="K27" i="26"/>
  <c r="J27" i="26"/>
  <c r="H10" i="26"/>
  <c r="I27" i="26"/>
  <c r="D72" i="26"/>
  <c r="G86" i="26"/>
  <c r="K117" i="26"/>
  <c r="E117" i="26"/>
  <c r="I252" i="26"/>
  <c r="I332" i="26"/>
  <c r="G344" i="26"/>
  <c r="K10" i="26"/>
  <c r="K72" i="26"/>
  <c r="E72" i="26"/>
  <c r="G81" i="26"/>
  <c r="K85" i="26"/>
  <c r="I126" i="26"/>
  <c r="E126" i="26"/>
  <c r="E115" i="26" s="1"/>
  <c r="K187" i="26"/>
  <c r="F187" i="26"/>
  <c r="K252" i="26"/>
  <c r="F252" i="26"/>
  <c r="J320" i="26"/>
  <c r="J319" i="26" s="1"/>
  <c r="E320" i="26"/>
  <c r="E319" i="26" s="1"/>
  <c r="J126" i="26"/>
  <c r="G19" i="26"/>
  <c r="G36" i="26"/>
  <c r="J72" i="26"/>
  <c r="H126" i="26"/>
  <c r="I320" i="26"/>
  <c r="I319" i="26" s="1"/>
  <c r="F126" i="26"/>
  <c r="G28" i="26"/>
  <c r="K126" i="26"/>
  <c r="G126" i="26"/>
  <c r="D320" i="26"/>
  <c r="D319" i="26" s="1"/>
  <c r="H320" i="26"/>
  <c r="H319" i="26" s="1"/>
  <c r="H72" i="26"/>
  <c r="I85" i="26"/>
  <c r="G11" i="26"/>
  <c r="H27" i="26"/>
  <c r="H85" i="26"/>
  <c r="F119" i="22"/>
  <c r="H119" i="22"/>
  <c r="I119" i="22"/>
  <c r="J119" i="22"/>
  <c r="K119" i="22"/>
  <c r="D119" i="22"/>
  <c r="I69" i="22"/>
  <c r="J69" i="22"/>
  <c r="K69" i="22"/>
  <c r="H69" i="22"/>
  <c r="E69" i="22"/>
  <c r="F69" i="22"/>
  <c r="I54" i="22"/>
  <c r="J54" i="22"/>
  <c r="K54" i="22"/>
  <c r="H54" i="22"/>
  <c r="E54" i="22"/>
  <c r="F54" i="22"/>
  <c r="D54" i="22"/>
  <c r="I42" i="22"/>
  <c r="J42" i="22"/>
  <c r="K42" i="22"/>
  <c r="H42" i="22"/>
  <c r="E42" i="22"/>
  <c r="F42" i="22"/>
  <c r="D42" i="22"/>
  <c r="I29" i="22"/>
  <c r="J29" i="22"/>
  <c r="K29" i="22"/>
  <c r="H29" i="22"/>
  <c r="F29" i="22"/>
  <c r="D29" i="22"/>
  <c r="E24" i="22"/>
  <c r="F24" i="22"/>
  <c r="D24" i="22"/>
  <c r="E22" i="22"/>
  <c r="F22" i="22"/>
  <c r="D22" i="22"/>
  <c r="G9" i="22"/>
  <c r="G10" i="22"/>
  <c r="G11" i="22"/>
  <c r="G14" i="22"/>
  <c r="G15" i="22"/>
  <c r="G16" i="22"/>
  <c r="G17" i="22"/>
  <c r="G18" i="22"/>
  <c r="G19" i="22"/>
  <c r="G20" i="22"/>
  <c r="G21" i="22"/>
  <c r="G23" i="22"/>
  <c r="G25" i="22"/>
  <c r="G26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3" i="22"/>
  <c r="G44" i="22"/>
  <c r="G45" i="22"/>
  <c r="G46" i="22"/>
  <c r="G47" i="22"/>
  <c r="G48" i="22"/>
  <c r="G49" i="22"/>
  <c r="G50" i="22"/>
  <c r="G51" i="22"/>
  <c r="G52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E8" i="22"/>
  <c r="F8" i="22"/>
  <c r="H8" i="22"/>
  <c r="I8" i="22"/>
  <c r="J8" i="22"/>
  <c r="K8" i="22"/>
  <c r="D8" i="22"/>
  <c r="D115" i="26" l="1"/>
  <c r="G42" i="22"/>
  <c r="F70" i="26"/>
  <c r="P11" i="26"/>
  <c r="K250" i="26"/>
  <c r="R35" i="26"/>
  <c r="O35" i="26"/>
  <c r="R39" i="26"/>
  <c r="O11" i="26"/>
  <c r="H8" i="26"/>
  <c r="I250" i="26"/>
  <c r="U39" i="26"/>
  <c r="F330" i="26"/>
  <c r="S39" i="26"/>
  <c r="G69" i="22"/>
  <c r="G8" i="22"/>
  <c r="N11" i="26"/>
  <c r="T39" i="26"/>
  <c r="U20" i="26"/>
  <c r="T35" i="26"/>
  <c r="N35" i="26"/>
  <c r="P35" i="26"/>
  <c r="U11" i="26"/>
  <c r="U35" i="26"/>
  <c r="P39" i="26"/>
  <c r="G119" i="22"/>
  <c r="J250" i="26"/>
  <c r="N39" i="26"/>
  <c r="R11" i="26"/>
  <c r="J330" i="26"/>
  <c r="T11" i="26"/>
  <c r="F250" i="26"/>
  <c r="H250" i="26"/>
  <c r="G54" i="22"/>
  <c r="G29" i="22"/>
  <c r="G330" i="26"/>
  <c r="E330" i="26"/>
  <c r="D330" i="26"/>
  <c r="K330" i="26"/>
  <c r="H330" i="26"/>
  <c r="K115" i="26"/>
  <c r="J115" i="26"/>
  <c r="H115" i="26"/>
  <c r="G10" i="26"/>
  <c r="P20" i="26"/>
  <c r="I115" i="26"/>
  <c r="G85" i="26"/>
  <c r="G27" i="26"/>
  <c r="R20" i="26"/>
  <c r="T20" i="26"/>
  <c r="N20" i="26"/>
  <c r="D70" i="26"/>
  <c r="S20" i="26"/>
  <c r="O20" i="26"/>
  <c r="H134" i="14"/>
  <c r="F64" i="14"/>
  <c r="F63" i="14"/>
  <c r="F62" i="14"/>
  <c r="F61" i="14"/>
  <c r="F60" i="14"/>
  <c r="F57" i="14"/>
  <c r="F56" i="14"/>
  <c r="R40" i="26" l="1"/>
  <c r="U40" i="26"/>
  <c r="T40" i="26"/>
  <c r="P40" i="26"/>
  <c r="N40" i="26"/>
  <c r="G8" i="26"/>
  <c r="F59" i="14"/>
  <c r="H9" i="23"/>
  <c r="F9" i="23" s="1"/>
  <c r="F10" i="23"/>
  <c r="H55" i="14"/>
  <c r="F55" i="14" s="1"/>
  <c r="F54" i="14"/>
  <c r="H53" i="14"/>
  <c r="F53" i="14" s="1"/>
  <c r="G13" i="22"/>
  <c r="I80" i="26"/>
  <c r="S14" i="26" s="1"/>
  <c r="S37" i="26" s="1"/>
  <c r="I79" i="26"/>
  <c r="S13" i="26" s="1"/>
  <c r="S36" i="26" s="1"/>
  <c r="I75" i="26"/>
  <c r="G75" i="26" l="1"/>
  <c r="I73" i="26"/>
  <c r="S12" i="26" s="1"/>
  <c r="S35" i="26" s="1"/>
  <c r="S40" i="26" s="1"/>
  <c r="F52" i="14"/>
  <c r="F86" i="14" s="1"/>
  <c r="F8" i="23"/>
  <c r="E8" i="26"/>
  <c r="E12" i="22"/>
  <c r="E7" i="22" s="1"/>
  <c r="I72" i="26" l="1"/>
  <c r="G73" i="26"/>
  <c r="E68" i="14"/>
  <c r="G72" i="26" l="1"/>
  <c r="S11" i="26"/>
  <c r="C8" i="23"/>
  <c r="C137" i="14"/>
  <c r="C52" i="14"/>
  <c r="D185" i="26" l="1"/>
  <c r="E52" i="14" l="1"/>
  <c r="D12" i="22" l="1"/>
  <c r="D7" i="22" s="1"/>
  <c r="F149" i="14" l="1"/>
  <c r="F118" i="14"/>
  <c r="F117" i="14"/>
  <c r="F116" i="14"/>
  <c r="F110" i="14"/>
  <c r="F109" i="14"/>
  <c r="F103" i="14"/>
  <c r="G323" i="26" l="1"/>
  <c r="G79" i="26" l="1"/>
  <c r="G80" i="26"/>
  <c r="G190" i="26"/>
  <c r="G200" i="26"/>
  <c r="G197" i="26" s="1"/>
  <c r="Q16" i="26" s="1"/>
  <c r="F75" i="14" l="1"/>
  <c r="F67" i="14"/>
  <c r="F65" i="14"/>
  <c r="F51" i="14"/>
  <c r="F85" i="14" l="1"/>
  <c r="F18" i="23"/>
  <c r="F12" i="23" s="1"/>
  <c r="J24" i="23" l="1"/>
  <c r="I24" i="23"/>
  <c r="H25" i="23"/>
  <c r="H24" i="23" s="1"/>
  <c r="G25" i="23"/>
  <c r="G24" i="23" s="1"/>
  <c r="F25" i="23"/>
  <c r="F24" i="23" s="1"/>
  <c r="J7" i="24"/>
  <c r="I7" i="24"/>
  <c r="H7" i="24"/>
  <c r="G7" i="24"/>
  <c r="AE19" i="28"/>
  <c r="AD19" i="28"/>
  <c r="AC19" i="28"/>
  <c r="AB19" i="28"/>
  <c r="L19" i="28"/>
  <c r="G19" i="28"/>
  <c r="AE18" i="28"/>
  <c r="AD18" i="28"/>
  <c r="AC18" i="28"/>
  <c r="AB18" i="28"/>
  <c r="L18" i="28"/>
  <c r="G18" i="28"/>
  <c r="AE17" i="28"/>
  <c r="AD17" i="28"/>
  <c r="AC17" i="28"/>
  <c r="AB17" i="28"/>
  <c r="L17" i="28"/>
  <c r="G17" i="28"/>
  <c r="G20" i="28" s="1"/>
  <c r="AE16" i="28"/>
  <c r="AD16" i="28"/>
  <c r="AC16" i="28"/>
  <c r="AB16" i="28"/>
  <c r="V16" i="28"/>
  <c r="L16" i="28"/>
  <c r="G16" i="28"/>
  <c r="AE15" i="28"/>
  <c r="AD15" i="28"/>
  <c r="AC15" i="28"/>
  <c r="AB15" i="28"/>
  <c r="V15" i="28"/>
  <c r="L15" i="28"/>
  <c r="G15" i="28"/>
  <c r="AE8" i="28"/>
  <c r="AD8" i="28"/>
  <c r="AC8" i="28"/>
  <c r="AB8" i="28"/>
  <c r="V8" i="28"/>
  <c r="L8" i="28"/>
  <c r="AE20" i="28" l="1"/>
  <c r="AB20" i="28"/>
  <c r="L20" i="28"/>
  <c r="AC20" i="28"/>
  <c r="AD20" i="28"/>
  <c r="AA15" i="28"/>
  <c r="AA17" i="28"/>
  <c r="AA8" i="28"/>
  <c r="AA19" i="28"/>
  <c r="AA18" i="28"/>
  <c r="AA16" i="28"/>
  <c r="AA20" i="28" l="1"/>
  <c r="F166" i="14"/>
  <c r="F96" i="14"/>
  <c r="L21" i="28" l="1"/>
  <c r="G21" i="28"/>
  <c r="J85" i="14"/>
  <c r="I85" i="14"/>
  <c r="H85" i="14"/>
  <c r="K367" i="26"/>
  <c r="J367" i="26"/>
  <c r="I367" i="26"/>
  <c r="H367" i="26"/>
  <c r="G367" i="26"/>
  <c r="G318" i="26"/>
  <c r="G317" i="26" s="1"/>
  <c r="G316" i="26" s="1"/>
  <c r="G315" i="26" s="1"/>
  <c r="F58" i="14"/>
  <c r="F74" i="14" s="1"/>
  <c r="G52" i="14"/>
  <c r="G321" i="26" l="1"/>
  <c r="G320" i="26" s="1"/>
  <c r="G319" i="26" s="1"/>
  <c r="G193" i="26"/>
  <c r="G188" i="26" s="1"/>
  <c r="Q12" i="26" s="1"/>
  <c r="E8" i="23" l="1"/>
  <c r="E7" i="24" l="1"/>
  <c r="G35" i="26" l="1"/>
  <c r="Q23" i="26" s="1"/>
  <c r="G34" i="26"/>
  <c r="Q22" i="26" s="1"/>
  <c r="C7" i="24" l="1"/>
  <c r="G17" i="26"/>
  <c r="G16" i="26"/>
  <c r="Q13" i="26" s="1"/>
  <c r="H205" i="26" l="1"/>
  <c r="H185" i="26" s="1"/>
  <c r="J205" i="26"/>
  <c r="J185" i="26" s="1"/>
  <c r="K205" i="26" l="1"/>
  <c r="K185" i="26" s="1"/>
  <c r="I205" i="26"/>
  <c r="I185" i="26" s="1"/>
  <c r="G196" i="26"/>
  <c r="Q14" i="26" s="1"/>
  <c r="G187" i="26" l="1"/>
  <c r="F205" i="26"/>
  <c r="F185" i="26" s="1"/>
  <c r="F8" i="26"/>
  <c r="F7" i="26" l="1"/>
  <c r="Q11" i="26"/>
  <c r="D76" i="22"/>
  <c r="D69" i="22" s="1"/>
  <c r="K22" i="22"/>
  <c r="J22" i="22"/>
  <c r="I22" i="22"/>
  <c r="H22" i="22"/>
  <c r="G22" i="22" l="1"/>
  <c r="J93" i="14"/>
  <c r="I93" i="14"/>
  <c r="H93" i="14"/>
  <c r="G93" i="14"/>
  <c r="E65" i="14"/>
  <c r="E85" i="14" s="1"/>
  <c r="F12" i="22"/>
  <c r="F7" i="22" s="1"/>
  <c r="G272" i="26"/>
  <c r="Q30" i="26" s="1"/>
  <c r="Q37" i="26" s="1"/>
  <c r="G271" i="26"/>
  <c r="H12" i="22"/>
  <c r="I12" i="22"/>
  <c r="J12" i="22"/>
  <c r="H70" i="26"/>
  <c r="H7" i="26" s="1"/>
  <c r="I70" i="26"/>
  <c r="J70" i="26"/>
  <c r="K70" i="26"/>
  <c r="G254" i="26"/>
  <c r="G253" i="26" s="1"/>
  <c r="Q21" i="26" s="1"/>
  <c r="Q35" i="26" s="1"/>
  <c r="I8" i="26"/>
  <c r="E367" i="26"/>
  <c r="H52" i="14"/>
  <c r="H58" i="14" s="1"/>
  <c r="I52" i="14"/>
  <c r="I58" i="14" s="1"/>
  <c r="J52" i="14"/>
  <c r="J58" i="14" s="1"/>
  <c r="H59" i="14"/>
  <c r="I59" i="14"/>
  <c r="J59" i="14"/>
  <c r="D68" i="14"/>
  <c r="F123" i="23"/>
  <c r="F122" i="23" s="1"/>
  <c r="G194" i="26"/>
  <c r="G234" i="26"/>
  <c r="G212" i="26" s="1"/>
  <c r="G265" i="26"/>
  <c r="G264" i="26"/>
  <c r="G153" i="26"/>
  <c r="G152" i="26"/>
  <c r="F189" i="14"/>
  <c r="F193" i="14" s="1"/>
  <c r="D93" i="14"/>
  <c r="F140" i="14"/>
  <c r="F130" i="14"/>
  <c r="F119" i="14" s="1"/>
  <c r="F115" i="14"/>
  <c r="F114" i="14" s="1"/>
  <c r="D163" i="14"/>
  <c r="D65" i="14"/>
  <c r="D85" i="14" s="1"/>
  <c r="G8" i="23"/>
  <c r="H8" i="23"/>
  <c r="I8" i="23"/>
  <c r="J8" i="23"/>
  <c r="D8" i="23"/>
  <c r="I24" i="22"/>
  <c r="H24" i="22"/>
  <c r="J24" i="22"/>
  <c r="K24" i="22"/>
  <c r="G303" i="26"/>
  <c r="G299" i="26"/>
  <c r="G301" i="26"/>
  <c r="G325" i="26"/>
  <c r="G266" i="26"/>
  <c r="G263" i="26"/>
  <c r="G104" i="26"/>
  <c r="E104" i="26" s="1"/>
  <c r="G275" i="26"/>
  <c r="G261" i="26"/>
  <c r="G287" i="26"/>
  <c r="G294" i="26"/>
  <c r="G295" i="26"/>
  <c r="G291" i="26"/>
  <c r="G269" i="26"/>
  <c r="G292" i="26"/>
  <c r="G293" i="26"/>
  <c r="G285" i="26"/>
  <c r="G286" i="26"/>
  <c r="G260" i="26"/>
  <c r="G262" i="26"/>
  <c r="G267" i="26"/>
  <c r="G268" i="26"/>
  <c r="G305" i="26"/>
  <c r="G306" i="26"/>
  <c r="G304" i="26"/>
  <c r="G281" i="26"/>
  <c r="G282" i="26"/>
  <c r="G283" i="26"/>
  <c r="G284" i="26"/>
  <c r="G289" i="26"/>
  <c r="G290" i="26"/>
  <c r="G296" i="26"/>
  <c r="G297" i="26"/>
  <c r="G298" i="26"/>
  <c r="G302" i="26"/>
  <c r="G280" i="26"/>
  <c r="G278" i="26"/>
  <c r="G277" i="26"/>
  <c r="G276" i="26"/>
  <c r="G274" i="26"/>
  <c r="G238" i="26"/>
  <c r="G239" i="26"/>
  <c r="G240" i="26"/>
  <c r="G241" i="26"/>
  <c r="G237" i="26"/>
  <c r="G181" i="26"/>
  <c r="G182" i="26"/>
  <c r="G183" i="26"/>
  <c r="G180" i="26"/>
  <c r="G148" i="26"/>
  <c r="G149" i="26"/>
  <c r="G150" i="26"/>
  <c r="G151" i="26"/>
  <c r="G154" i="26"/>
  <c r="G155" i="26"/>
  <c r="G156" i="26"/>
  <c r="G157" i="26"/>
  <c r="G158" i="26"/>
  <c r="G159" i="26"/>
  <c r="G160" i="26"/>
  <c r="G58" i="14"/>
  <c r="G59" i="14"/>
  <c r="G101" i="26"/>
  <c r="G102" i="26"/>
  <c r="G103" i="26"/>
  <c r="G105" i="26"/>
  <c r="G100" i="26"/>
  <c r="F65" i="24"/>
  <c r="F7" i="24" s="1"/>
  <c r="G163" i="26"/>
  <c r="G184" i="26"/>
  <c r="D152" i="14"/>
  <c r="E152" i="14"/>
  <c r="E157" i="14" s="1"/>
  <c r="F152" i="14"/>
  <c r="G152" i="14"/>
  <c r="H152" i="14"/>
  <c r="I152" i="14"/>
  <c r="J152" i="14"/>
  <c r="C152" i="14"/>
  <c r="D147" i="14"/>
  <c r="G147" i="14"/>
  <c r="G157" i="14" s="1"/>
  <c r="H147" i="14"/>
  <c r="H157" i="14" s="1"/>
  <c r="I147" i="14"/>
  <c r="I157" i="14" s="1"/>
  <c r="J147" i="14"/>
  <c r="J157" i="14" s="1"/>
  <c r="C147" i="14"/>
  <c r="C157" i="14" s="1"/>
  <c r="D136" i="14"/>
  <c r="E137" i="14"/>
  <c r="E136" i="14" s="1"/>
  <c r="G136" i="14"/>
  <c r="H137" i="14"/>
  <c r="I137" i="14"/>
  <c r="I136" i="14" s="1"/>
  <c r="J137" i="14"/>
  <c r="J136" i="14" s="1"/>
  <c r="C136" i="14"/>
  <c r="E134" i="14"/>
  <c r="H114" i="14"/>
  <c r="H132" i="14" s="1"/>
  <c r="I134" i="14"/>
  <c r="J134" i="14"/>
  <c r="D114" i="14"/>
  <c r="D132" i="14" s="1"/>
  <c r="E114" i="14"/>
  <c r="E132" i="14" s="1"/>
  <c r="G114" i="14"/>
  <c r="G132" i="14" s="1"/>
  <c r="I114" i="14"/>
  <c r="I132" i="14" s="1"/>
  <c r="J114" i="14"/>
  <c r="J132" i="14" s="1"/>
  <c r="C114" i="14"/>
  <c r="C163" i="14"/>
  <c r="E163" i="14"/>
  <c r="H163" i="14"/>
  <c r="I163" i="14"/>
  <c r="J163" i="14"/>
  <c r="F164" i="14"/>
  <c r="F167" i="14"/>
  <c r="E100" i="14"/>
  <c r="D100" i="14"/>
  <c r="D95" i="14"/>
  <c r="F91" i="14"/>
  <c r="E93" i="14"/>
  <c r="C93" i="14"/>
  <c r="E189" i="14"/>
  <c r="D185" i="14"/>
  <c r="E185" i="14"/>
  <c r="F185" i="14"/>
  <c r="C185" i="14"/>
  <c r="D181" i="14"/>
  <c r="C181" i="14"/>
  <c r="C193" i="14" s="1"/>
  <c r="F177" i="14"/>
  <c r="F178" i="14"/>
  <c r="F179" i="14"/>
  <c r="D176" i="14"/>
  <c r="E176" i="14"/>
  <c r="G176" i="14"/>
  <c r="H176" i="14"/>
  <c r="I176" i="14"/>
  <c r="J176" i="14"/>
  <c r="C176" i="14"/>
  <c r="F173" i="14"/>
  <c r="F174" i="14"/>
  <c r="F175" i="14"/>
  <c r="D172" i="14"/>
  <c r="E172" i="14"/>
  <c r="G172" i="14"/>
  <c r="H172" i="14"/>
  <c r="I172" i="14"/>
  <c r="J172" i="14"/>
  <c r="C172" i="14"/>
  <c r="F168" i="14"/>
  <c r="F169" i="14"/>
  <c r="F170" i="14"/>
  <c r="F108" i="14"/>
  <c r="D107" i="14"/>
  <c r="E107" i="14"/>
  <c r="G107" i="14"/>
  <c r="H107" i="14"/>
  <c r="I107" i="14"/>
  <c r="J107" i="14"/>
  <c r="C107" i="14"/>
  <c r="F97" i="14"/>
  <c r="F101" i="14"/>
  <c r="F104" i="14"/>
  <c r="F105" i="14"/>
  <c r="G100" i="14"/>
  <c r="H100" i="14"/>
  <c r="H95" i="14" s="1"/>
  <c r="I100" i="14"/>
  <c r="I95" i="14" s="1"/>
  <c r="J100" i="14"/>
  <c r="C100" i="14"/>
  <c r="J95" i="14"/>
  <c r="C68" i="14"/>
  <c r="F66" i="14"/>
  <c r="F69" i="14"/>
  <c r="F72" i="14"/>
  <c r="F76" i="14"/>
  <c r="F78" i="14"/>
  <c r="F80" i="14"/>
  <c r="F81" i="14"/>
  <c r="F83" i="14"/>
  <c r="F84" i="14"/>
  <c r="C65" i="14"/>
  <c r="C85" i="14" s="1"/>
  <c r="D59" i="14"/>
  <c r="E59" i="14"/>
  <c r="C59" i="14"/>
  <c r="D52" i="14"/>
  <c r="E58" i="14"/>
  <c r="C86" i="14" l="1"/>
  <c r="J74" i="14"/>
  <c r="J79" i="14" s="1"/>
  <c r="J82" i="14" s="1"/>
  <c r="H7" i="22"/>
  <c r="J7" i="22"/>
  <c r="F163" i="14"/>
  <c r="D157" i="14"/>
  <c r="F132" i="14"/>
  <c r="F79" i="14"/>
  <c r="F82" i="14" s="1"/>
  <c r="I7" i="26"/>
  <c r="G74" i="14"/>
  <c r="G79" i="14" s="1"/>
  <c r="G82" i="14" s="1"/>
  <c r="F134" i="14"/>
  <c r="H136" i="14"/>
  <c r="F136" i="14" s="1"/>
  <c r="F137" i="14"/>
  <c r="G24" i="22"/>
  <c r="K7" i="22"/>
  <c r="F98" i="14"/>
  <c r="G95" i="14"/>
  <c r="G111" i="14" s="1"/>
  <c r="Q29" i="26"/>
  <c r="Q36" i="26" s="1"/>
  <c r="I74" i="14"/>
  <c r="I79" i="14" s="1"/>
  <c r="I82" i="14" s="1"/>
  <c r="H74" i="14"/>
  <c r="H79" i="14" s="1"/>
  <c r="H82" i="14" s="1"/>
  <c r="G236" i="26"/>
  <c r="G235" i="26" s="1"/>
  <c r="I7" i="22"/>
  <c r="E74" i="14"/>
  <c r="D193" i="14"/>
  <c r="E193" i="14"/>
  <c r="C132" i="14"/>
  <c r="G179" i="26"/>
  <c r="G178" i="26" s="1"/>
  <c r="G169" i="26" s="1"/>
  <c r="E99" i="26"/>
  <c r="G147" i="26"/>
  <c r="G144" i="26" s="1"/>
  <c r="G115" i="26" s="1"/>
  <c r="G273" i="26"/>
  <c r="G259" i="26"/>
  <c r="G252" i="26" s="1"/>
  <c r="G99" i="26"/>
  <c r="G12" i="22"/>
  <c r="F93" i="14"/>
  <c r="F172" i="14"/>
  <c r="E111" i="14"/>
  <c r="F176" i="14"/>
  <c r="F147" i="14"/>
  <c r="F157" i="14" s="1"/>
  <c r="H86" i="14"/>
  <c r="J86" i="14"/>
  <c r="F107" i="14"/>
  <c r="I111" i="14"/>
  <c r="J111" i="14"/>
  <c r="H111" i="14"/>
  <c r="F100" i="14"/>
  <c r="I86" i="14"/>
  <c r="D111" i="14"/>
  <c r="D86" i="14"/>
  <c r="D58" i="14"/>
  <c r="D74" i="14" s="1"/>
  <c r="D79" i="14" s="1"/>
  <c r="D82" i="14" s="1"/>
  <c r="C111" i="14"/>
  <c r="E25" i="23"/>
  <c r="D8" i="26"/>
  <c r="D7" i="26" s="1"/>
  <c r="E86" i="14"/>
  <c r="C145" i="14"/>
  <c r="I145" i="14"/>
  <c r="I158" i="14" s="1"/>
  <c r="I160" i="14" s="1"/>
  <c r="G145" i="14"/>
  <c r="G158" i="14" s="1"/>
  <c r="G160" i="14" s="1"/>
  <c r="E145" i="14"/>
  <c r="E158" i="14" s="1"/>
  <c r="E160" i="14" s="1"/>
  <c r="G86" i="14"/>
  <c r="K8" i="26"/>
  <c r="K7" i="26" s="1"/>
  <c r="J145" i="14"/>
  <c r="J158" i="14" s="1"/>
  <c r="J160" i="14" s="1"/>
  <c r="D145" i="14"/>
  <c r="D158" i="14" s="1"/>
  <c r="D160" i="14" s="1"/>
  <c r="J8" i="26"/>
  <c r="J7" i="26" s="1"/>
  <c r="C58" i="14"/>
  <c r="E79" i="14" l="1"/>
  <c r="E82" i="14" s="1"/>
  <c r="C158" i="14"/>
  <c r="O32" i="26"/>
  <c r="O27" i="26" s="1"/>
  <c r="F145" i="14"/>
  <c r="F158" i="14" s="1"/>
  <c r="F160" i="14" s="1"/>
  <c r="Q25" i="26"/>
  <c r="G205" i="26"/>
  <c r="G185" i="26" s="1"/>
  <c r="H145" i="14"/>
  <c r="G98" i="26"/>
  <c r="G70" i="26" s="1"/>
  <c r="Q32" i="26"/>
  <c r="Q27" i="26" s="1"/>
  <c r="F95" i="14"/>
  <c r="E98" i="26"/>
  <c r="E70" i="26" s="1"/>
  <c r="E7" i="26" s="1"/>
  <c r="Q20" i="26"/>
  <c r="G270" i="26"/>
  <c r="G250" i="26" s="1"/>
  <c r="C74" i="14"/>
  <c r="C79" i="14" s="1"/>
  <c r="C82" i="14" s="1"/>
  <c r="G7" i="22"/>
  <c r="F111" i="14"/>
  <c r="H158" i="14" l="1"/>
  <c r="H160" i="14" s="1"/>
  <c r="O39" i="26"/>
  <c r="O40" i="26" s="1"/>
  <c r="G7" i="26"/>
  <c r="Q39" i="26"/>
  <c r="Q40" i="26" s="1"/>
</calcChain>
</file>

<file path=xl/sharedStrings.xml><?xml version="1.0" encoding="utf-8"?>
<sst xmlns="http://schemas.openxmlformats.org/spreadsheetml/2006/main" count="1430" uniqueCount="703">
  <si>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</si>
  <si>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</si>
  <si>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</si>
  <si>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</si>
  <si>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</si>
  <si>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</si>
  <si>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</si>
  <si>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</si>
  <si>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</si>
  <si>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</si>
  <si>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</si>
  <si>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</si>
  <si>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</si>
  <si>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</si>
  <si>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Територія</t>
  </si>
  <si>
    <t>Форма власності</t>
  </si>
  <si>
    <t>Інші операційні витрати</t>
  </si>
  <si>
    <t>Чистий грошовий потік</t>
  </si>
  <si>
    <t>х</t>
  </si>
  <si>
    <t>№ з/п</t>
  </si>
  <si>
    <t>Залучення кредитних коштів</t>
  </si>
  <si>
    <t>Усього</t>
  </si>
  <si>
    <t>Відсоток</t>
  </si>
  <si>
    <t xml:space="preserve">ІV </t>
  </si>
  <si>
    <t xml:space="preserve">ІІІ </t>
  </si>
  <si>
    <t xml:space="preserve">І </t>
  </si>
  <si>
    <t xml:space="preserve">ІІ </t>
  </si>
  <si>
    <t>(посада)</t>
  </si>
  <si>
    <t>(підпис)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</si>
  <si>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</si>
  <si>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</si>
  <si>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</si>
  <si>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</si>
  <si>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інші платежі (розшифрувати)</t>
  </si>
  <si>
    <t>у тому числі за кварталами</t>
  </si>
  <si>
    <t>Фінансовий результат до оподаткування</t>
  </si>
  <si>
    <t xml:space="preserve">         (ініціали, прізвище)    </t>
  </si>
  <si>
    <t>_____________________________</t>
  </si>
  <si>
    <t>Середньооблікова кількість штатних працівників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</si>
  <si>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</si>
  <si>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</si>
  <si>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</si>
  <si>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</si>
  <si>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</si>
  <si>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</si>
  <si>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</si>
  <si>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</si>
  <si>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</si>
  <si>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</si>
  <si>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</si>
  <si>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</si>
  <si>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</si>
  <si>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</si>
  <si>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</si>
  <si>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</si>
  <si>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Основні фінансові показники</t>
  </si>
  <si>
    <t>Капітальні інвестиції</t>
  </si>
  <si>
    <t>x</t>
  </si>
  <si>
    <t>Елементи операційних витрат</t>
  </si>
  <si>
    <t>Найменування об’єкта</t>
  </si>
  <si>
    <t>____________________________________________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</si>
  <si>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</si>
  <si>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</si>
  <si>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</si>
  <si>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</si>
  <si>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Власні кошти (розшифрувати)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</si>
  <si>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</si>
  <si>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</si>
  <si>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</si>
  <si>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</si>
  <si>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</si>
  <si>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</si>
  <si>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</si>
  <si>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</si>
  <si>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</si>
  <si>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</si>
  <si>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</si>
  <si>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</si>
  <si>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</si>
  <si>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</si>
  <si>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</si>
  <si>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</si>
  <si>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</si>
  <si>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</si>
  <si>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</si>
  <si>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</si>
  <si>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</si>
  <si>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</si>
  <si>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витрати, усього, у тому числі: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</si>
  <si>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</si>
  <si>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</si>
  <si>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</si>
  <si>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</si>
  <si>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</si>
  <si>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</si>
  <si>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</si>
  <si>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</si>
  <si>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</si>
  <si>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</si>
  <si>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</si>
  <si>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</si>
  <si>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</si>
  <si>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</si>
  <si>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</si>
  <si>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</si>
  <si>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</si>
  <si>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</si>
  <si>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</si>
  <si>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</si>
  <si>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</si>
  <si>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</si>
  <si>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</si>
  <si>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</si>
  <si>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</si>
  <si>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</si>
  <si>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</si>
  <si>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</si>
  <si>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</si>
  <si>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</si>
  <si>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</si>
  <si>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</si>
  <si>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</si>
  <si>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</si>
  <si>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 xml:space="preserve">у тому числі за кварталами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</si>
  <si>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</si>
  <si>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</si>
  <si>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</si>
  <si>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</si>
  <si>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</si>
  <si>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 xml:space="preserve">Плановий рік (усього) 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</si>
  <si>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</si>
  <si>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</si>
  <si>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</si>
  <si>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</si>
  <si>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</si>
  <si>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</si>
  <si>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</si>
  <si>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єдиний внесок на загальнообов'язкове державне соціальне страхування    </t>
  </si>
  <si>
    <t>Надходження від відсотків за залишками коштів на поточних рахунках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</si>
  <si>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</si>
  <si>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</si>
  <si>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</si>
  <si>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</si>
  <si>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</si>
  <si>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</si>
  <si>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</si>
  <si>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</si>
  <si>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</si>
  <si>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</si>
  <si>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тис. грн</t>
  </si>
  <si>
    <t xml:space="preserve">                   (підпис)</t>
  </si>
  <si>
    <t>Інші надходження, усього, у тому числі:</t>
  </si>
  <si>
    <t>Інші платежі,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</si>
  <si>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</si>
  <si>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</si>
  <si>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</si>
  <si>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/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</si>
  <si>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</si>
  <si>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</si>
  <si>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</si>
  <si>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t>Інші адміністративні витрати (розшифрувати)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</si>
  <si>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</si>
  <si>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</si>
  <si>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</si>
  <si>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</si>
  <si>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</si>
  <si>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</si>
  <si>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</si>
  <si>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</si>
  <si>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</si>
  <si>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</si>
  <si>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</si>
  <si>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</si>
  <si>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ВИТРАТИ</t>
  </si>
  <si>
    <t>Собівартість реалізованої продукції (товарів, робіт, послуг),</t>
  </si>
  <si>
    <t>Матеріальні витрати, у сього, у т.ч.:</t>
  </si>
  <si>
    <t>Адміністративні витрати:</t>
  </si>
  <si>
    <t>Інші адміністративні витрати, усього, у т.ч.:</t>
  </si>
  <si>
    <t>Директор КНП</t>
  </si>
  <si>
    <t>Директор НКП</t>
  </si>
  <si>
    <t>ВСЬОГО ВИТРАТ:</t>
  </si>
  <si>
    <t>у т.ч. використано на: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</si>
  <si>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</si>
  <si>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</si>
  <si>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Адміністративні витрати, усього, у т.ч.:</t>
  </si>
  <si>
    <t>Інші операційні витрати, усього, у т.ч.:</t>
  </si>
  <si>
    <t>2.</t>
  </si>
  <si>
    <t>______________________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</si>
  <si>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</si>
  <si>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</si>
  <si>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Інші витрати, усього, у т.ч.:</t>
  </si>
  <si>
    <r>
      <t>Директор НКП</t>
    </r>
    <r>
      <rPr>
        <u/>
        <sz val="16"/>
        <rFont val="Times New Roman"/>
        <family val="1"/>
        <charset val="204"/>
      </rPr>
      <t xml:space="preserve"> </t>
    </r>
  </si>
  <si>
    <t>придбання (виготовлення) інших необоротних матеріальних активів, усього, у тому числі: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</si>
  <si>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</si>
  <si>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</si>
  <si>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</si>
  <si>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</si>
  <si>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</si>
  <si>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</si>
  <si>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</si>
  <si>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ІІІ "Рух грошових коштів (за прямим методом)"</t>
  </si>
  <si>
    <t>Розшифровка до розділу  IV. "Капітальні інвестиції"</t>
  </si>
  <si>
    <t>3.</t>
  </si>
  <si>
    <t>5.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</si>
  <si>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</si>
  <si>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</si>
  <si>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</si>
  <si>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придбання (виготовлення) інших необоротних матеріальних активів (рощшмфрувати)</t>
  </si>
  <si>
    <t>придбання (виготовлення) основних засобів,  усього, у тому числі:</t>
  </si>
  <si>
    <t>Усього доходів</t>
  </si>
  <si>
    <t>Усього видатків</t>
  </si>
  <si>
    <t xml:space="preserve">Суб'єкт управління   </t>
  </si>
  <si>
    <t>Розшифровка №2 до розділу І "Формування фінансових результатів за джерелами доходів та використання коштів"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</si>
  <si>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</si>
  <si>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</si>
  <si>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</si>
  <si>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вивезення ТПВ</t>
  </si>
  <si>
    <t>лікувальне харчування хворих</t>
  </si>
  <si>
    <t>програма "Стоп грип"</t>
  </si>
  <si>
    <t>придбання хімічних реактивів, реагкнтів тощо</t>
  </si>
  <si>
    <t>ремонт медичної техніки</t>
  </si>
  <si>
    <t>медикаменти та перев'язувальні матеріали</t>
  </si>
  <si>
    <t>витрати пов'язані з використанням службових автомобілів</t>
  </si>
  <si>
    <t>супровід програм</t>
  </si>
  <si>
    <t>папір</t>
  </si>
  <si>
    <t>канцелярські товари</t>
  </si>
  <si>
    <t>миючі засоби та засоби для прання</t>
  </si>
  <si>
    <t>послуги архіву</t>
  </si>
  <si>
    <t>прання та прасування білизни</t>
  </si>
  <si>
    <t>обслуговування підйомників</t>
  </si>
  <si>
    <t>обслуговування ліфтів</t>
  </si>
  <si>
    <t>охорона</t>
  </si>
  <si>
    <t>дератизація та дизинфекція</t>
  </si>
  <si>
    <t>витрати на зв"язок</t>
  </si>
  <si>
    <t>послуги інтернету</t>
  </si>
  <si>
    <t>повірка медичної техніки</t>
  </si>
  <si>
    <t>медичні бланки</t>
  </si>
  <si>
    <t>продукти харчування</t>
  </si>
  <si>
    <t>технічне обслуговування комп'ютерної техніки</t>
  </si>
  <si>
    <t>заправка картриджів</t>
  </si>
  <si>
    <t>проектування, монтаж пожежної сигналізації</t>
  </si>
  <si>
    <t>технічне обслуговування пожежнлї сигналізації</t>
  </si>
  <si>
    <t>економлампи</t>
  </si>
  <si>
    <t>податок на землю</t>
  </si>
  <si>
    <t>водопостачання та водовідведення</t>
  </si>
  <si>
    <t>поточний ремонт приміщення</t>
  </si>
  <si>
    <t>підшивка документації</t>
  </si>
  <si>
    <t>послуги з перевезення вантажу</t>
  </si>
  <si>
    <t>бакобстеження</t>
  </si>
  <si>
    <t>послуги з обробки даних</t>
  </si>
  <si>
    <t>послуги драйверів "Д-Елікс"</t>
  </si>
  <si>
    <t>послуги банку</t>
  </si>
  <si>
    <t>витрати на аудиторські послуги (аудит сертифікованої системи управління якістю)</t>
  </si>
  <si>
    <t>поточний ремонт побутового обладнання</t>
  </si>
  <si>
    <t>ремонт мережевого комутатора</t>
  </si>
  <si>
    <t>послуги з проведення експертного дослідження ліфта</t>
  </si>
  <si>
    <t>послуги з встановлення охоронного спостереження</t>
  </si>
  <si>
    <t>послуги програмного забезпечення "МЕДОК"</t>
  </si>
  <si>
    <t>послуги з підписки періодичних видань</t>
  </si>
  <si>
    <t>послуги з підготовки внутрішньобудинкової мережі до опалення</t>
  </si>
  <si>
    <t>послуги виміру опору ізоляції</t>
  </si>
  <si>
    <t>випробовування пожежних гігрантів</t>
  </si>
  <si>
    <t>обслуговування сайту</t>
  </si>
  <si>
    <t>інформаційно-консультативні та адміністративні послуги</t>
  </si>
  <si>
    <t>медогляд водіїв</t>
  </si>
  <si>
    <t>програмно-технічний супровід ПЗ МІС "Доктор Елікс"</t>
  </si>
  <si>
    <t>навчання у сфері цивільного захичту</t>
  </si>
  <si>
    <t>випробовування діалектричних рукавиць</t>
  </si>
  <si>
    <t>амортизація основних засобів і нематеріальних активів загальногосподарського призначення</t>
  </si>
  <si>
    <t>нарахування амортизації на безоплатно отримані активи</t>
  </si>
  <si>
    <t>будівельні матеріали</t>
  </si>
  <si>
    <t>обслуговування програмного забезпечення</t>
  </si>
  <si>
    <t>господарські засоби, товари,будівельлні матеріали</t>
  </si>
  <si>
    <t>86.1</t>
  </si>
  <si>
    <t>Банах О.Л.</t>
  </si>
  <si>
    <t xml:space="preserve">навчання з основ безпеки життєдіялності </t>
  </si>
  <si>
    <t>Кошти орендарів  (відшкодування за енергоносії, оренда приміщення)</t>
  </si>
  <si>
    <t>компютерне обладнання</t>
  </si>
  <si>
    <t>навчання у сфері цивільного захисту</t>
  </si>
  <si>
    <t>інші податки, збори та платежі (профспілкові внески)</t>
  </si>
  <si>
    <t>паперова продукція</t>
  </si>
  <si>
    <t>насос шприцевий(1шт)</t>
  </si>
  <si>
    <t>монітор пацієнта (2 шт)</t>
  </si>
  <si>
    <t>напівавтоматичний коагулятор(1шт)</t>
  </si>
  <si>
    <t>мийка (1 шт)</t>
  </si>
  <si>
    <t>БПФ Canon(1 шт)</t>
  </si>
  <si>
    <t>термометри для холодильника (5шт)</t>
  </si>
  <si>
    <t>велопарковка(1 шт)</t>
  </si>
  <si>
    <t>трибуна(1 шт)</t>
  </si>
  <si>
    <t>джерело безперебійного живлення(1 шт)</t>
  </si>
  <si>
    <t>дозатор мікропіпетка (4шт)</t>
  </si>
  <si>
    <t>ваги електронні для дітей(6 шт)</t>
  </si>
  <si>
    <t>м'який інвентар</t>
  </si>
  <si>
    <t>лампа бактерецидна</t>
  </si>
  <si>
    <t>1.</t>
  </si>
  <si>
    <t>1.2</t>
  </si>
  <si>
    <t>1.3</t>
  </si>
  <si>
    <t>7.</t>
  </si>
  <si>
    <t>тис. грн.</t>
  </si>
  <si>
    <t>Комунальна</t>
  </si>
  <si>
    <t>Охорона здоров'я</t>
  </si>
  <si>
    <t>Комунальне некомерційне підприємство</t>
  </si>
  <si>
    <t>м. Вінниця</t>
  </si>
  <si>
    <t>Департамент охорони здоров'я Вінницької міської ради</t>
  </si>
  <si>
    <t>Комунальне некомерційне підприємство "Вінницький міський клінічний пологовий будинок №1"</t>
  </si>
  <si>
    <t>4.</t>
  </si>
  <si>
    <t>6.</t>
  </si>
  <si>
    <t>Кошти державного бюджету від Національної служби здоров'я України</t>
  </si>
  <si>
    <t>1.1</t>
  </si>
  <si>
    <t>Витрати на оплату праці (зарплата допоміжного персоналу)</t>
  </si>
  <si>
    <t>5.1</t>
  </si>
  <si>
    <t>8.</t>
  </si>
  <si>
    <t>9.</t>
  </si>
  <si>
    <t xml:space="preserve">Фінансовий план поточного 2020 року </t>
  </si>
  <si>
    <t>Факт минулого 2019 року</t>
  </si>
  <si>
    <t xml:space="preserve">Плановий 2021рік (усього) </t>
  </si>
  <si>
    <t>дохід від безоплатно отриманих активів у використанні</t>
  </si>
  <si>
    <t>благодійна допомога (кошти, натура)</t>
  </si>
  <si>
    <t>Інші фінансові доходи, усього, у тому числі:</t>
  </si>
  <si>
    <t>автозапчастини</t>
  </si>
  <si>
    <t xml:space="preserve">вивіз сміття </t>
  </si>
  <si>
    <t>послуги зв'язку</t>
  </si>
  <si>
    <t>послуги Інтернету</t>
  </si>
  <si>
    <t>підготовка внутрішньобудинкової мережі до опалювального сезону</t>
  </si>
  <si>
    <t>страхування цивільно правововї відповідальності автовласників</t>
  </si>
  <si>
    <t>обовязкове страхування водіів</t>
  </si>
  <si>
    <t>інформаційно-консультативні послуги</t>
  </si>
  <si>
    <t>технічне обслуговування пожежної сигналізації, пожежних гігрантів</t>
  </si>
  <si>
    <t>навчання персоналу</t>
  </si>
  <si>
    <t>утилізація небезпечних відходів</t>
  </si>
  <si>
    <t>послуги з охорони приміщень</t>
  </si>
  <si>
    <t>прання та чищення білизни</t>
  </si>
  <si>
    <t>обслуговування сайту(та сторінки в соцмережах)</t>
  </si>
  <si>
    <t>послуги архіву ЦБ ДОЗ</t>
  </si>
  <si>
    <t>виготовлення ПКД</t>
  </si>
  <si>
    <t>перевезення медпрацівників</t>
  </si>
  <si>
    <t>послуги з розшиирення структурованої кабельної мережі</t>
  </si>
  <si>
    <t>дерактизація та дезінсекція</t>
  </si>
  <si>
    <t>ремонт побутової техніки</t>
  </si>
  <si>
    <t>послуги з підписки періодичних видань (списання вартості періодичних видань)</t>
  </si>
  <si>
    <t>послуги з технічного обслуговування вогнегасників</t>
  </si>
  <si>
    <t>редакційні послуги</t>
  </si>
  <si>
    <t>послуги з технічного нагляду</t>
  </si>
  <si>
    <t>послуги з землеустрою</t>
  </si>
  <si>
    <t>проведення фотозйомки</t>
  </si>
  <si>
    <t>послуги з повірки та опломбування лічильників</t>
  </si>
  <si>
    <t>послуги із складання формуляру</t>
  </si>
  <si>
    <t>послуги з атестації робочих місць</t>
  </si>
  <si>
    <t>адвокатські послуги</t>
  </si>
  <si>
    <t>послуги із поповнення смарт карток</t>
  </si>
  <si>
    <t>касове обслуговування</t>
  </si>
  <si>
    <t>пеня</t>
  </si>
  <si>
    <t>включено до витрат податкового зобов'язання із ПДВ , частку використання товарів/послуг в оподатковуваних операціях у % відношенні</t>
  </si>
  <si>
    <t>медичні бланки, обмінні карти</t>
  </si>
  <si>
    <t>миючі засоби для прання, чищення та особистої гігієни</t>
  </si>
  <si>
    <t>журнали, конверти</t>
  </si>
  <si>
    <t>бланки лікарняних листків</t>
  </si>
  <si>
    <t>Інші витрати усього, в т.ч,:</t>
  </si>
  <si>
    <t>послуги з бакобстеження</t>
  </si>
  <si>
    <t>ремонт та повірка медичної техніки</t>
  </si>
  <si>
    <t>послуги із захоронення</t>
  </si>
  <si>
    <t>послуги з монтажу ( в т.ч. системи киснепостачання)</t>
  </si>
  <si>
    <t>послуги з прання та чищення білизни</t>
  </si>
  <si>
    <t>страхові послуги</t>
  </si>
  <si>
    <t>Факт минулого року 2019 року</t>
  </si>
  <si>
    <t xml:space="preserve">Плановий 2021 рік (усього) </t>
  </si>
  <si>
    <t>засоби для прання, чищення та особистої гігєни</t>
  </si>
  <si>
    <t>1.1.1</t>
  </si>
  <si>
    <t>1.1.2</t>
  </si>
  <si>
    <t>1.1.3</t>
  </si>
  <si>
    <t>витрати пов'язані з використанням службового автомобіля (пальне,пмм)</t>
  </si>
  <si>
    <t>1.2.1</t>
  </si>
  <si>
    <t>послуги з роширення структурованої кабельної мережі</t>
  </si>
  <si>
    <t>послуги з дератизації та дезінсекції</t>
  </si>
  <si>
    <t>послуги з опломбування лічильника</t>
  </si>
  <si>
    <t xml:space="preserve">послуги із складання формуляру </t>
  </si>
  <si>
    <t>страхування цивільно-правової відповідальності власників транспортних засобів</t>
  </si>
  <si>
    <t>обов'язкове особисте страхування водіїв від нещасних випадків на транспорті</t>
  </si>
  <si>
    <t>обслуговування пожежної сигналізації</t>
  </si>
  <si>
    <t>послуги з заправки картриджів</t>
  </si>
  <si>
    <t>послуги з прання білизни</t>
  </si>
  <si>
    <t>обслуговування комп'ютерної техніки</t>
  </si>
  <si>
    <t>послуги централізованого архіву</t>
  </si>
  <si>
    <t>обслуговування сайту, сторінки у соцмережах</t>
  </si>
  <si>
    <t>включено до витрат податкового зобов'язання із ПДВ частку використання товарів/послуг в оподатковуваних операціях у % відношенні</t>
  </si>
  <si>
    <t>оплата водопостачання та водовідведення</t>
  </si>
  <si>
    <t>послуги з монтажу системи киснепостачання</t>
  </si>
  <si>
    <t>вивезення сміття (ТВП)</t>
  </si>
  <si>
    <t>преевезення медичних працівників</t>
  </si>
  <si>
    <t>миючі засоби, для прання та особистої гігієни</t>
  </si>
  <si>
    <t>послуги звязку</t>
  </si>
  <si>
    <t>послуги з Інтернету</t>
  </si>
  <si>
    <t>архів ЦБ ДОЗ</t>
  </si>
  <si>
    <t>послуги з охорони приміщення</t>
  </si>
  <si>
    <t>засоби для прання, чищення та особистої гігієни</t>
  </si>
  <si>
    <t>господарські засоби , товари</t>
  </si>
  <si>
    <t>витрати повязані з використанням службового автомобіля (пмм, бензин)</t>
  </si>
  <si>
    <t>господарські товари та засоби</t>
  </si>
  <si>
    <t>технічне обслуговування компютерної техніки</t>
  </si>
  <si>
    <t>послуги з поповнення смарт карток</t>
  </si>
  <si>
    <t>даратизація та дезінсекція</t>
  </si>
  <si>
    <t>послуги з повірки лічильника електроенергії</t>
  </si>
  <si>
    <t xml:space="preserve">послуги з підготовки внутрішньобудинкової мережі до опалення </t>
  </si>
  <si>
    <t>послуги централізованого  архіву</t>
  </si>
  <si>
    <t>списання вартості періодичних видань</t>
  </si>
  <si>
    <t>у т.ч. використано на :</t>
  </si>
  <si>
    <t>медикаменти, перевязувальні матеріали</t>
  </si>
  <si>
    <t>Собівартість реалізованої продукції (товарів, робіт , послуг), усього, в т.ч.:</t>
  </si>
  <si>
    <t>Матеріальні витрати, усього, в т.ч.:</t>
  </si>
  <si>
    <t>витрати повязані з використанням службового автомобіля ( бензин, пмм)</t>
  </si>
  <si>
    <t>господарські товари, засоби</t>
  </si>
  <si>
    <t>ремонт, обслуговування автомобіля</t>
  </si>
  <si>
    <t>послуги з підшивки документів</t>
  </si>
  <si>
    <t>землевпорядні роботи</t>
  </si>
  <si>
    <t>поточний ремонт приміщень</t>
  </si>
  <si>
    <t>обслуговування пожежної сигналізації та пожежних гігрантів</t>
  </si>
  <si>
    <t>Фінансовий план поточного року 2020 року</t>
  </si>
  <si>
    <t>Факт минулого року (2019 року)</t>
  </si>
  <si>
    <t>Факт минулого 2019  року</t>
  </si>
  <si>
    <t>Плановий рік (усього) 2021</t>
  </si>
  <si>
    <t>господарські засоби, товари,технічний інвентар</t>
  </si>
  <si>
    <t xml:space="preserve">папір </t>
  </si>
  <si>
    <t>папір, канцтовари</t>
  </si>
  <si>
    <t>канцелярські товари, папір</t>
  </si>
  <si>
    <t>миючі засоби, для чищення та особистої гігієни</t>
  </si>
  <si>
    <t>витрати пов'язані з використанням службових автомобілів (пмм)</t>
  </si>
  <si>
    <t xml:space="preserve"> послуги з ремонту  та обслуговування автомобіля </t>
  </si>
  <si>
    <t>господарські товари,засоби, технічний інвентар</t>
  </si>
  <si>
    <t>канцтовари, папір</t>
  </si>
  <si>
    <t xml:space="preserve">Факт 2019
 минулого  року </t>
  </si>
  <si>
    <t xml:space="preserve">Фінансовий план 
поточного 2020 року </t>
  </si>
  <si>
    <t xml:space="preserve">Плановий  2021
рік </t>
  </si>
  <si>
    <t xml:space="preserve">Очікуваний показник до кінця поточного 2020 року </t>
  </si>
  <si>
    <t>Розшифровка до розділу  IV. "Капітальні інвестиції за джерелами надходження" 2021 рік</t>
  </si>
  <si>
    <r>
      <t>Інші доходи</t>
    </r>
    <r>
      <rPr>
        <sz val="16"/>
        <rFont val="Times New Roman"/>
        <family val="1"/>
        <charset val="204"/>
      </rPr>
      <t xml:space="preserve"> (розшифрувати)(Амортизація)</t>
    </r>
  </si>
  <si>
    <t>послуги Інтернету, звязку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</si>
  <si>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</si>
  <si>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кошти державного бюджету  від Національної служби здоровя України</t>
  </si>
  <si>
    <t>кошти медичної субвенції з державного бюджету</t>
  </si>
  <si>
    <t>кошти обласного бюджету (відшкодування з/ти інтернам 1 року навчання)</t>
  </si>
  <si>
    <t>кошти орендарів (відшкодування за енергоносії,орендна плата за приміщення)</t>
  </si>
  <si>
    <t>кошти, отримані від надання послуг(палати, стажування інтернів, відшкодування від страхової компанії)</t>
  </si>
  <si>
    <t>кошти отримані від реалізації в установленому порядку майна (крім нерухомого майна)</t>
  </si>
  <si>
    <t>надходження від відсотків за залишками коштів на поточних рахунках</t>
  </si>
  <si>
    <t>оприбуткування на баланс вторсировини</t>
  </si>
  <si>
    <t>Адміністративні витрати усього, у т.ч.:</t>
  </si>
  <si>
    <t>4.2</t>
  </si>
  <si>
    <t>господарські товари, технічний інвентар</t>
  </si>
  <si>
    <t>Адміністративні витрати, усього:, у т.ч.:</t>
  </si>
  <si>
    <t xml:space="preserve">кошти орендарів (відшкодування за енергоносії,оренда приміщення) </t>
  </si>
  <si>
    <t>кошти отримані від надання послуг (палати,стажування лікарів-інтернів, відшкодування від страхової компанії)</t>
  </si>
  <si>
    <t xml:space="preserve">кошти отримані як благодійна допомога </t>
  </si>
  <si>
    <t>Видатки грошових коштів від операційної діяльності у т.ч.:</t>
  </si>
  <si>
    <t>програмне забезпечення (1 шт)</t>
  </si>
  <si>
    <t>І.Рух коштів у результаті операційної діяльності</t>
  </si>
  <si>
    <t>фотокаталітичні знезаражувачі  (5 шт)</t>
  </si>
  <si>
    <r>
      <t xml:space="preserve">персональний комп'ютер (2 </t>
    </r>
    <r>
      <rPr>
        <u/>
        <sz val="14"/>
        <color theme="1"/>
        <rFont val="Times New Roman"/>
        <family val="1"/>
        <charset val="204"/>
      </rPr>
      <t>шт</t>
    </r>
    <r>
      <rPr>
        <sz val="14"/>
        <color theme="1"/>
        <rFont val="Times New Roman"/>
        <family val="1"/>
        <charset val="204"/>
      </rPr>
      <t>)</t>
    </r>
  </si>
  <si>
    <t>лапароскопічна стойка (1 шт)</t>
  </si>
  <si>
    <t>принтер МФУ (3 шт)</t>
  </si>
  <si>
    <r>
      <t xml:space="preserve">пральна машина </t>
    </r>
    <r>
      <rPr>
        <u/>
        <sz val="14"/>
        <color theme="1"/>
        <rFont val="Times New Roman"/>
        <family val="1"/>
        <charset val="204"/>
      </rPr>
      <t>(2 шт</t>
    </r>
    <r>
      <rPr>
        <sz val="14"/>
        <color theme="1"/>
        <rFont val="Times New Roman"/>
        <family val="1"/>
        <charset val="204"/>
      </rPr>
      <t>)</t>
    </r>
  </si>
  <si>
    <t>повітродувка (пилосос д/листя) (1 шт)</t>
  </si>
  <si>
    <t>мікродозатор 8 -канальний (1 шт)</t>
  </si>
  <si>
    <t>гістероскопічна стойка (1 шт)</t>
  </si>
  <si>
    <t>апарат ШВЛ Neumovent (9 шт)</t>
  </si>
  <si>
    <t>холодильна камера Snige (1 шт)</t>
  </si>
  <si>
    <t>функціональне ліжко TM-D 4062(14 шт)</t>
  </si>
  <si>
    <t>інфузійна помпа КЛ-8052N(8 шт)</t>
  </si>
  <si>
    <t>шприцевий насос (8 шт)</t>
  </si>
  <si>
    <t>система рентгенівська мобільна Ultra 200A(1 шт)</t>
  </si>
  <si>
    <t>комплект д/д методом ІФА (1 шт)</t>
  </si>
  <si>
    <t>монітор пацієнта Osen8000 (8 шт)</t>
  </si>
  <si>
    <t>монітор пацієнта Osen8000p з капнографією         (8 шт)</t>
  </si>
  <si>
    <t>пульсоксиметр Brightfield Healthcare KH-381            (15 шт)</t>
  </si>
  <si>
    <t>електрокардіограф Brightfield Healthcare Е12           (3 шт)</t>
  </si>
  <si>
    <t>система УЗД  (1 шт)</t>
  </si>
  <si>
    <t>дефібрілятор Rescue Life(1 шт)</t>
  </si>
  <si>
    <t>концентратор кисню з подвійним потоком OLV *10 (9 шт)</t>
  </si>
  <si>
    <t>ларингоскоп KaWe (3 шт)</t>
  </si>
  <si>
    <t>відеоларингоскоп VS -10S(2 шт)</t>
  </si>
  <si>
    <t>промінювач бактерицидний ОБПе-450м (4 шт)</t>
  </si>
  <si>
    <t>насос д/ентерального годування (1 шт)</t>
  </si>
  <si>
    <t>концентратор кисню 10 л (10 шт)</t>
  </si>
  <si>
    <t>ліжка медичні функціональні (30 шт)</t>
  </si>
  <si>
    <t>візок  для транспортування хворих (каталка) ТБС -200 (2 шт)</t>
  </si>
  <si>
    <t>ліжко -трансформер (гінекологічне)(3 шт)</t>
  </si>
  <si>
    <t>сканер УЗД НS 30 (1 шт)</t>
  </si>
  <si>
    <t>термостат водяний TW -2(1 шт)</t>
  </si>
  <si>
    <t>центрифуга лабораторна MICRO ed CV -3MT (2 шт)</t>
  </si>
  <si>
    <t>аквадистилятор електричний DE -5 (1 шт)</t>
  </si>
  <si>
    <t>термостат сухоповітряний ТС-20(1 шт)</t>
  </si>
  <si>
    <t>аналізатор газового складу , електролітів , метаболітів, показників крові (1 шт)</t>
  </si>
  <si>
    <t>ліжко двохсекційне (34 шт)</t>
  </si>
  <si>
    <t>картофелечистка Торгмаш МОК (1 шт)</t>
  </si>
  <si>
    <t>апарат ШВЛ (3 шт)</t>
  </si>
  <si>
    <t>монітр пацієнта (3 шт)</t>
  </si>
  <si>
    <t>шприцевий насос (3 шт)</t>
  </si>
  <si>
    <t>модуль капнографії   BLT бокового потоку</t>
  </si>
  <si>
    <t>тумбочка приліжкова (31 шт)</t>
  </si>
  <si>
    <t>лампи бактерецидні (11 шт)</t>
  </si>
  <si>
    <t>комутатор (1 шт)</t>
  </si>
  <si>
    <t>монітор  19  (2 шт)</t>
  </si>
  <si>
    <t>блок живлення (2 шт)</t>
  </si>
  <si>
    <t>м'який інвентар (1000 шт)</t>
  </si>
  <si>
    <t>жалюзі вертикальні (1 шт)</t>
  </si>
  <si>
    <t>пульсоксиметр (5 шт)</t>
  </si>
  <si>
    <t>відеодомофон з панелю (1 шт)</t>
  </si>
  <si>
    <t>відеокамери (5 шт)</t>
  </si>
  <si>
    <t>відеореєстратор (1 шт)</t>
  </si>
  <si>
    <t>монітор  АSUS 21,5  (1 шт)</t>
  </si>
  <si>
    <t>процесор AMD 3400G(1 шт)</t>
  </si>
  <si>
    <t>материнська плата МВ (1 шт)</t>
  </si>
  <si>
    <t>жорсткий диск (2 шт)</t>
  </si>
  <si>
    <t xml:space="preserve">блок живлення (2шт)  </t>
  </si>
  <si>
    <t>мікродозатор одноканальний(2 шт)</t>
  </si>
  <si>
    <t>лампи бактерецидні (10 шт)***</t>
  </si>
  <si>
    <t>настінний дозатор  з розеткою (8 шт)</t>
  </si>
  <si>
    <t>пульсоксиметр  ВМ 1000 В (40 шт)</t>
  </si>
  <si>
    <t>відсмоктувач медичний (8 шт)</t>
  </si>
  <si>
    <t>м'який інвентар (1000 шт) ***</t>
  </si>
  <si>
    <t>стіл процедурний (4 шт)</t>
  </si>
  <si>
    <t>стелаж (2 шт)</t>
  </si>
  <si>
    <t>телефони мобільні (15 шт)</t>
  </si>
  <si>
    <t>меблі офісні (1 шт)</t>
  </si>
  <si>
    <t>комутатор (1 шт) ***</t>
  </si>
  <si>
    <t>коляска інвалідна (1 шт)</t>
  </si>
  <si>
    <t>маршрутирізатор (2 шт)</t>
  </si>
  <si>
    <t>опромінювач бактерицидний ОБН -150М (30 шт)</t>
  </si>
  <si>
    <t>опрмінювач УФО Стандарт 30 (4 шт)</t>
  </si>
  <si>
    <t>дозатор кисню настінний із зволожувачем           (100 шт)</t>
  </si>
  <si>
    <t>мішок дихальний АМБУ дорослий ) (3 шт)</t>
  </si>
  <si>
    <t>мішок дихальний АМБУ дитячий ) (3 шт)</t>
  </si>
  <si>
    <t>мотокоса Vitals (1 шт)</t>
  </si>
  <si>
    <t>монітор пацієнта Osen8000p з капнографією   (8 шт)</t>
  </si>
  <si>
    <t>пульсоксиметр Brightfield Healthcare KH-381   (15 шт)</t>
  </si>
  <si>
    <t>електрокардіограф Brightfield Healthcare Е12   (3 шт)</t>
  </si>
  <si>
    <t>опромінювач бактерицидний ОБПе-450м (4 шт)</t>
  </si>
  <si>
    <t xml:space="preserve">генератор дизельний </t>
  </si>
  <si>
    <t>монітор  19  (1 шт)</t>
  </si>
  <si>
    <t>блок живлення (2шт)  ***</t>
  </si>
  <si>
    <t>послуги з ремонту медтехніки</t>
  </si>
  <si>
    <t>господарське обладнання</t>
  </si>
  <si>
    <t>господарські засоби, товари,будівельні матеріали</t>
  </si>
  <si>
    <t xml:space="preserve">                                                                 </t>
  </si>
  <si>
    <t>кошти бюджету Вінницької МОТГ/ кошти бюджету ВМТГ</t>
  </si>
  <si>
    <t>Кошти бюджету Вінницької МОТГ/ кошти бюджету ВМТГ</t>
  </si>
  <si>
    <t xml:space="preserve"> </t>
  </si>
  <si>
    <t>2.1.1</t>
  </si>
  <si>
    <t>2.1.2</t>
  </si>
  <si>
    <t>2.1.3</t>
  </si>
  <si>
    <t>2.1.5</t>
  </si>
  <si>
    <t>2.2.1</t>
  </si>
  <si>
    <t>2.2.5</t>
  </si>
  <si>
    <t>3.1.1</t>
  </si>
  <si>
    <t>4.1.1</t>
  </si>
  <si>
    <t>5.1.1</t>
  </si>
  <si>
    <t>6.1.1</t>
  </si>
  <si>
    <t>6.1.5</t>
  </si>
  <si>
    <t>6.2.5</t>
  </si>
  <si>
    <t>6.2</t>
  </si>
  <si>
    <t>2.1</t>
  </si>
  <si>
    <t>Кошти отримані від реалізації в установленому порядку майна (крім нерухомого майна)</t>
  </si>
  <si>
    <t>7.1.1</t>
  </si>
  <si>
    <t>8.1.1</t>
  </si>
  <si>
    <t>10.1</t>
  </si>
  <si>
    <t>підписка періодичних видань (інші послуги)</t>
  </si>
  <si>
    <t>1.3.2</t>
  </si>
  <si>
    <t>1.3.3</t>
  </si>
  <si>
    <t>2.3.5</t>
  </si>
  <si>
    <t>Матеріальні витрати, усього у т.ч.:</t>
  </si>
  <si>
    <t>Матеріальні витрати, усього, у т.ч.:</t>
  </si>
  <si>
    <t>Інші витрати, усього,  у т.ч.:</t>
  </si>
  <si>
    <t>Матеріальні витрати, усього,  у т.ч.:</t>
  </si>
  <si>
    <t>Інші адміністративні витрати, усього,  у т.ч.:</t>
  </si>
  <si>
    <t>Кошти медичної субвенції з державного бюджету</t>
  </si>
  <si>
    <t>3.1</t>
  </si>
  <si>
    <t>4.1</t>
  </si>
  <si>
    <t>Інші вирати, усього, у т.ч.:</t>
  </si>
  <si>
    <t>6.1</t>
  </si>
  <si>
    <t>Інші  операційні витрати, усього, у т.ч.:</t>
  </si>
  <si>
    <t>7.1</t>
  </si>
  <si>
    <t>8.1</t>
  </si>
  <si>
    <t>10.</t>
  </si>
  <si>
    <t>Амортизація, уього, у т.ч.:</t>
  </si>
  <si>
    <t>2.2</t>
  </si>
  <si>
    <t>2.3</t>
  </si>
  <si>
    <t>1.2.2</t>
  </si>
  <si>
    <t>1.2.3</t>
  </si>
  <si>
    <t>послуги з монтажу  (в т.ч. системи кисне постачання)</t>
  </si>
  <si>
    <t>Директор департаменту охорони здоров'я міської ради</t>
  </si>
  <si>
    <t>Директор департаменту економіки і інвестицій міської ради</t>
  </si>
  <si>
    <t>_Директор департаменту фінансів міської ради__________________________________________________</t>
  </si>
  <si>
    <t>Цільове фінансування, усього, у тому числі:</t>
  </si>
  <si>
    <t>послуги з ремонту  та обслуговування автомобіля</t>
  </si>
  <si>
    <t>Очікуваний показник до кінця поточного  2020 року</t>
  </si>
  <si>
    <t>Очікуваний показник до кінця поточного 2020 року</t>
  </si>
  <si>
    <t>Інші надходження (кошти бюджету ВМТГ)</t>
  </si>
  <si>
    <t>насос шприцевий (1шт)</t>
  </si>
  <si>
    <t>придбання (створення) нематеріальних активів, усього, у т.ч.:</t>
  </si>
  <si>
    <t>придбання (виготовлення) інших необоротних матеріальних активів, усього у т.ч.:</t>
  </si>
  <si>
    <t>придбання (виготовлення) основних засобів, усього, у т.ч.:</t>
  </si>
  <si>
    <t>Бюджетне фінансування (кошти бюджету ВМТГ)</t>
  </si>
  <si>
    <t>монітор пацієнта (3 шт)</t>
  </si>
  <si>
    <t xml:space="preserve">генератор дизельний (1 шт) </t>
  </si>
  <si>
    <t>бойлер Ariston  (6 шт)</t>
  </si>
  <si>
    <t>бойлери  Ariston  ( 6 шт)</t>
  </si>
  <si>
    <t>бойлери Ariston  ( 6 шт)</t>
  </si>
  <si>
    <t xml:space="preserve">Нараховані до сплати податки та збори до Державного бюджету України (податкові платежі) </t>
  </si>
  <si>
    <t>Залишок матеріалів, придбаних у минулих періодах за рахунок коштів ВМОТГ</t>
  </si>
  <si>
    <t>4.1.2</t>
  </si>
  <si>
    <t>4.1.3</t>
  </si>
  <si>
    <t>4.2.1</t>
  </si>
  <si>
    <t>4.2.2</t>
  </si>
  <si>
    <t>4.2.3</t>
  </si>
  <si>
    <t>4.3</t>
  </si>
  <si>
    <t>4.3.5</t>
  </si>
  <si>
    <t>Залишок матеріалів, придбаних у минулих періодах за рахунок коштів медичної субвенції з державного бюджету</t>
  </si>
  <si>
    <t>7.1.2</t>
  </si>
  <si>
    <t>7.1.3</t>
  </si>
  <si>
    <t>7.1.5</t>
  </si>
  <si>
    <t>7.2</t>
  </si>
  <si>
    <t>7.2.1</t>
  </si>
  <si>
    <t>7.2.5</t>
  </si>
  <si>
    <t>7.3</t>
  </si>
  <si>
    <t>7.3.5</t>
  </si>
  <si>
    <t>11.</t>
  </si>
  <si>
    <t>11.1</t>
  </si>
  <si>
    <t>12.1</t>
  </si>
  <si>
    <t>12.</t>
  </si>
  <si>
    <t>13.1</t>
  </si>
  <si>
    <t>13.1.1</t>
  </si>
  <si>
    <t>14.1</t>
  </si>
  <si>
    <t>14.1.1</t>
  </si>
  <si>
    <t xml:space="preserve">Залишок матеріалів, наданих благодійною допомогою за минулий період </t>
  </si>
  <si>
    <t>15.1</t>
  </si>
  <si>
    <t xml:space="preserve">       Банах О.Л.</t>
  </si>
  <si>
    <t>1.1.5</t>
  </si>
  <si>
    <t>1.2.5</t>
  </si>
  <si>
    <t>Інші витрати усього, у т.ч.:</t>
  </si>
  <si>
    <t>1.3.5</t>
  </si>
  <si>
    <t>4.1.5</t>
  </si>
  <si>
    <t>4.2.5</t>
  </si>
  <si>
    <t>4.3.2</t>
  </si>
  <si>
    <t>4.3.3</t>
  </si>
  <si>
    <t>9.1</t>
  </si>
  <si>
    <t>9.1.5</t>
  </si>
  <si>
    <t>13.</t>
  </si>
  <si>
    <t>14.</t>
  </si>
  <si>
    <t>15.</t>
  </si>
  <si>
    <t>Благодійна допомога (кошти, натура)</t>
  </si>
  <si>
    <t>Нарахування амортизації на безоплатно отримані активи</t>
  </si>
  <si>
    <r>
      <t>Інші витрати</t>
    </r>
    <r>
      <rPr>
        <i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(розшифрувати)</t>
    </r>
  </si>
  <si>
    <t>профспілкові внески</t>
  </si>
  <si>
    <r>
      <t xml:space="preserve">розрахунки за виконавчими документами </t>
    </r>
    <r>
      <rPr>
        <i/>
        <sz val="14"/>
        <rFont val="Times New Roman"/>
        <family val="1"/>
        <charset val="204"/>
      </rPr>
      <t>(аліменти за виконовчими впровадженнями)</t>
    </r>
  </si>
  <si>
    <t>3.3</t>
  </si>
  <si>
    <t>3.3.5</t>
  </si>
  <si>
    <t>придбання хімічних реактивів, реагентів тощо</t>
  </si>
  <si>
    <t>Залишок матеріалів, придбаних у минулих періодах за рахунок коштів отриманих від надання послуг (палати,стажування лікарів-інтернів, відшкодування від страхової компанії)</t>
  </si>
  <si>
    <t>1.1.4</t>
  </si>
  <si>
    <t>Залишок матеріалів, придбаних у минулих періодах за рахунок коштів отриманих від надання послуг (основна господарська діяльність)</t>
  </si>
  <si>
    <t>9.1.1</t>
  </si>
  <si>
    <t>9.1.4</t>
  </si>
  <si>
    <t>9.2</t>
  </si>
  <si>
    <t>9.2.2</t>
  </si>
  <si>
    <t>9.2.3</t>
  </si>
  <si>
    <t>9.2.5</t>
  </si>
  <si>
    <t>10.1.1</t>
  </si>
  <si>
    <t>11.1.1.</t>
  </si>
  <si>
    <t>12.1.1</t>
  </si>
  <si>
    <t>12.1.5</t>
  </si>
  <si>
    <t>14.1.5</t>
  </si>
  <si>
    <t>14.2.</t>
  </si>
  <si>
    <t>14.2.1</t>
  </si>
  <si>
    <t>14.2.5</t>
  </si>
  <si>
    <t>15.1.1</t>
  </si>
  <si>
    <t>16.</t>
  </si>
  <si>
    <t>16.1</t>
  </si>
  <si>
    <t>16.1.4</t>
  </si>
  <si>
    <t>16.2</t>
  </si>
  <si>
    <t>16.2.4</t>
  </si>
  <si>
    <t>10.2</t>
  </si>
  <si>
    <t>10.2.5</t>
  </si>
  <si>
    <t xml:space="preserve"> материнська пплата</t>
  </si>
  <si>
    <t>материнськ плата</t>
  </si>
  <si>
    <t>модуль капнографії BLT бокового потоку (2шт)</t>
  </si>
  <si>
    <t>(0432)56-00-17</t>
  </si>
  <si>
    <t>Інші джерела (НСЗУ)</t>
  </si>
  <si>
    <t>кошти, отримані від надання платних послуг (основна господарська діяльність)</t>
  </si>
  <si>
    <t>Кошти, отримані від надання платних послуг (основна господарська діяльність)</t>
  </si>
  <si>
    <t>кошти, отримані від реалізації в установленому порядку майна (крім нерухомого майна)</t>
  </si>
  <si>
    <t>Кошти, отримані від надання послуг (палати,стажування лікарів-інтернів, відшкодування від страхової компанії)</t>
  </si>
  <si>
    <t>надходження від відсотків за залишками коштів на депозитних рахунках</t>
  </si>
  <si>
    <t xml:space="preserve">                         (ініціали, прізвище)    </t>
  </si>
  <si>
    <t>Додаток 1</t>
  </si>
  <si>
    <t>до рішення виконавчого комітету міської ради</t>
  </si>
  <si>
    <t>від ___________________№__________</t>
  </si>
  <si>
    <t xml:space="preserve">О.В. Шиш </t>
  </si>
  <si>
    <t xml:space="preserve">М.П. Мартьянов </t>
  </si>
  <si>
    <t xml:space="preserve">        Н.Д. Луценко </t>
  </si>
  <si>
    <t>Лікарсько-акушерська допомога вагітним, породіллям та новонародженим</t>
  </si>
  <si>
    <t>Хмельницьке шосе, 98</t>
  </si>
  <si>
    <t>ФІНАНСОВИЙ ПЛАН  
КОМУНАЛЬНОГО НЕКОМЕРЦІЙНОГО ПІДПРИЄМСТВА"Вінницький міський клінічний пологовий будинок №1" 
на 2021 рік</t>
  </si>
  <si>
    <t>послуги з "СТОП-ГРИП"</t>
  </si>
  <si>
    <t>Надходження грошових коштів від операційної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</si>
</sst>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9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Arial Cyr"/>
      <charset val="204"/>
    </font>
    <font>
      <sz val="12"/>
      <color indexed="8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3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168" fontId="9" fillId="0" borderId="0" applyFont="0" applyFill="0" applyBorder="0" applyAlignment="0" applyProtection="0"/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1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2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1" fontId="64" fillId="0" borderId="0">
      <alignment wrapText="1"/>
    </xf>
    <xf numFmtId="171" fontId="31" fillId="0" borderId="0">
      <alignment wrapText="1"/>
    </xf>
  </cellStyleXfs>
  <cellXfs count="465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22" borderId="0" xfId="0" quotePrefix="1" applyFont="1" applyFill="1" applyBorder="1" applyAlignment="1">
      <alignment horizontal="center" vertical="center"/>
    </xf>
    <xf numFmtId="0" fontId="5" fillId="22" borderId="0" xfId="0" applyFont="1" applyFill="1" applyBorder="1" applyAlignment="1">
      <alignment vertical="center"/>
    </xf>
    <xf numFmtId="0" fontId="5" fillId="22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6" fillId="22" borderId="0" xfId="0" applyFont="1" applyFill="1" applyBorder="1" applyAlignment="1">
      <alignment horizontal="center" vertical="center"/>
    </xf>
    <xf numFmtId="0" fontId="66" fillId="22" borderId="0" xfId="0" applyFont="1" applyFill="1" applyBorder="1" applyAlignment="1">
      <alignment vertical="center"/>
    </xf>
    <xf numFmtId="0" fontId="66" fillId="0" borderId="0" xfId="0" applyFont="1" applyFill="1" applyBorder="1" applyAlignment="1">
      <alignment vertical="center"/>
    </xf>
    <xf numFmtId="0" fontId="66" fillId="22" borderId="0" xfId="0" applyFont="1" applyFill="1" applyBorder="1" applyAlignment="1">
      <alignment horizontal="right" vertical="center"/>
    </xf>
    <xf numFmtId="0" fontId="66" fillId="22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center" vertical="center"/>
    </xf>
    <xf numFmtId="0" fontId="66" fillId="22" borderId="0" xfId="0" applyFont="1" applyFill="1" applyAlignment="1">
      <alignment horizontal="left" vertical="center"/>
    </xf>
    <xf numFmtId="0" fontId="66" fillId="22" borderId="0" xfId="0" applyFont="1" applyFill="1" applyAlignment="1">
      <alignment horizontal="center" vertical="center"/>
    </xf>
    <xf numFmtId="0" fontId="69" fillId="22" borderId="0" xfId="0" applyFont="1" applyFill="1" applyBorder="1" applyAlignment="1">
      <alignment horizontal="center" vertical="center"/>
    </xf>
    <xf numFmtId="0" fontId="70" fillId="22" borderId="0" xfId="0" applyFont="1" applyFill="1" applyAlignment="1">
      <alignment horizontal="left" vertical="center"/>
    </xf>
    <xf numFmtId="0" fontId="66" fillId="22" borderId="13" xfId="0" applyFont="1" applyFill="1" applyBorder="1" applyAlignment="1">
      <alignment horizontal="left" vertical="center"/>
    </xf>
    <xf numFmtId="0" fontId="66" fillId="22" borderId="0" xfId="0" applyFont="1" applyFill="1" applyAlignment="1">
      <alignment vertical="center"/>
    </xf>
    <xf numFmtId="0" fontId="66" fillId="22" borderId="14" xfId="0" applyFont="1" applyFill="1" applyBorder="1" applyAlignment="1">
      <alignment horizontal="center" vertical="center"/>
    </xf>
    <xf numFmtId="0" fontId="66" fillId="22" borderId="14" xfId="0" applyFont="1" applyFill="1" applyBorder="1" applyAlignment="1">
      <alignment vertical="center"/>
    </xf>
    <xf numFmtId="0" fontId="70" fillId="22" borderId="0" xfId="0" applyFont="1" applyFill="1" applyAlignment="1">
      <alignment horizontal="center" vertical="center"/>
    </xf>
    <xf numFmtId="0" fontId="70" fillId="22" borderId="0" xfId="0" applyFont="1" applyFill="1" applyAlignment="1">
      <alignment vertical="center"/>
    </xf>
    <xf numFmtId="0" fontId="70" fillId="22" borderId="0" xfId="0" applyFont="1" applyFill="1" applyBorder="1" applyAlignment="1">
      <alignment vertical="center"/>
    </xf>
    <xf numFmtId="0" fontId="66" fillId="22" borderId="0" xfId="0" applyFont="1" applyFill="1" applyBorder="1" applyAlignment="1">
      <alignment horizontal="right" vertical="center" wrapText="1"/>
    </xf>
    <xf numFmtId="0" fontId="66" fillId="0" borderId="0" xfId="0" applyFont="1" applyFill="1" applyAlignment="1">
      <alignment horizontal="center" vertical="center"/>
    </xf>
    <xf numFmtId="0" fontId="66" fillId="0" borderId="0" xfId="0" applyFont="1" applyFill="1" applyBorder="1" applyAlignment="1">
      <alignment horizontal="right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6" fillId="0" borderId="15" xfId="0" applyFont="1" applyFill="1" applyBorder="1" applyAlignment="1">
      <alignment vertical="center"/>
    </xf>
    <xf numFmtId="0" fontId="66" fillId="0" borderId="16" xfId="0" applyFont="1" applyFill="1" applyBorder="1" applyAlignment="1">
      <alignment vertical="center"/>
    </xf>
    <xf numFmtId="0" fontId="66" fillId="0" borderId="17" xfId="0" applyFont="1" applyFill="1" applyBorder="1" applyAlignment="1">
      <alignment vertical="center"/>
    </xf>
    <xf numFmtId="0" fontId="66" fillId="0" borderId="3" xfId="0" applyFont="1" applyFill="1" applyBorder="1" applyAlignment="1">
      <alignment horizontal="left" vertical="center"/>
    </xf>
    <xf numFmtId="0" fontId="66" fillId="0" borderId="3" xfId="0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horizontal="left" vertical="center" wrapText="1"/>
    </xf>
    <xf numFmtId="0" fontId="66" fillId="0" borderId="16" xfId="0" applyFont="1" applyFill="1" applyBorder="1" applyAlignment="1">
      <alignment vertical="center" wrapText="1"/>
    </xf>
    <xf numFmtId="0" fontId="66" fillId="0" borderId="17" xfId="0" applyFont="1" applyFill="1" applyBorder="1" applyAlignment="1">
      <alignment vertical="center" wrapText="1"/>
    </xf>
    <xf numFmtId="0" fontId="66" fillId="0" borderId="3" xfId="0" applyFont="1" applyFill="1" applyBorder="1" applyAlignment="1">
      <alignment vertical="center"/>
    </xf>
    <xf numFmtId="0" fontId="66" fillId="0" borderId="0" xfId="0" applyFont="1" applyFill="1" applyAlignment="1">
      <alignment horizontal="left" vertical="center"/>
    </xf>
    <xf numFmtId="0" fontId="69" fillId="0" borderId="0" xfId="0" applyFont="1" applyFill="1" applyAlignment="1">
      <alignment horizontal="center" vertical="center"/>
    </xf>
    <xf numFmtId="0" fontId="66" fillId="0" borderId="3" xfId="0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Border="1" applyAlignment="1" applyProtection="1">
      <alignment horizontal="left" vertical="center"/>
      <protection locked="0"/>
    </xf>
    <xf numFmtId="170" fontId="71" fillId="0" borderId="0" xfId="0" applyNumberFormat="1" applyFont="1" applyFill="1" applyBorder="1" applyAlignment="1">
      <alignment horizontal="center" vertical="center" wrapText="1"/>
    </xf>
    <xf numFmtId="170" fontId="71" fillId="0" borderId="0" xfId="0" applyNumberFormat="1" applyFont="1" applyFill="1" applyBorder="1" applyAlignment="1">
      <alignment horizontal="right" vertical="center" wrapText="1"/>
    </xf>
    <xf numFmtId="170" fontId="66" fillId="0" borderId="0" xfId="0" applyNumberFormat="1" applyFont="1" applyFill="1" applyBorder="1" applyAlignment="1">
      <alignment horizontal="center" vertical="center" wrapText="1"/>
    </xf>
    <xf numFmtId="0" fontId="66" fillId="0" borderId="0" xfId="0" quotePrefix="1" applyFont="1" applyFill="1" applyBorder="1" applyAlignment="1">
      <alignment horizontal="center" vertical="center"/>
    </xf>
    <xf numFmtId="170" fontId="69" fillId="0" borderId="0" xfId="0" applyNumberFormat="1" applyFont="1" applyFill="1" applyBorder="1" applyAlignment="1">
      <alignment vertical="center"/>
    </xf>
    <xf numFmtId="0" fontId="66" fillId="0" borderId="0" xfId="0" applyFont="1" applyFill="1" applyBorder="1" applyAlignment="1">
      <alignment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 shrinkToFit="1"/>
    </xf>
    <xf numFmtId="0" fontId="66" fillId="0" borderId="0" xfId="0" applyFont="1" applyFill="1" applyAlignment="1">
      <alignment vertical="center"/>
    </xf>
    <xf numFmtId="169" fontId="71" fillId="22" borderId="0" xfId="0" applyNumberFormat="1" applyFont="1" applyFill="1" applyBorder="1" applyAlignment="1">
      <alignment horizontal="right" vertical="center"/>
    </xf>
    <xf numFmtId="0" fontId="66" fillId="22" borderId="18" xfId="0" applyFont="1" applyFill="1" applyBorder="1" applyAlignment="1">
      <alignment horizontal="left" vertical="center" wrapText="1"/>
    </xf>
    <xf numFmtId="0" fontId="71" fillId="22" borderId="0" xfId="0" applyFont="1" applyFill="1" applyBorder="1" applyAlignment="1">
      <alignment horizontal="right" vertical="center"/>
    </xf>
    <xf numFmtId="0" fontId="66" fillId="22" borderId="0" xfId="0" applyFont="1" applyFill="1" applyAlignment="1">
      <alignment horizontal="right" vertical="center"/>
    </xf>
    <xf numFmtId="0" fontId="71" fillId="22" borderId="0" xfId="0" applyFont="1" applyFill="1" applyBorder="1" applyAlignment="1">
      <alignment horizontal="left" vertical="center"/>
    </xf>
    <xf numFmtId="0" fontId="71" fillId="0" borderId="0" xfId="0" applyFont="1" applyFill="1" applyBorder="1" applyAlignment="1">
      <alignment horizontal="left" vertical="center"/>
    </xf>
    <xf numFmtId="0" fontId="66" fillId="22" borderId="0" xfId="0" applyFont="1" applyFill="1" applyBorder="1" applyAlignment="1">
      <alignment horizontal="center" vertical="center" wrapText="1"/>
    </xf>
    <xf numFmtId="169" fontId="66" fillId="22" borderId="0" xfId="0" applyNumberFormat="1" applyFont="1" applyFill="1" applyBorder="1" applyAlignment="1">
      <alignment horizontal="center" vertical="center" wrapText="1"/>
    </xf>
    <xf numFmtId="0" fontId="66" fillId="22" borderId="0" xfId="0" applyFont="1" applyFill="1" applyAlignment="1"/>
    <xf numFmtId="0" fontId="66" fillId="22" borderId="0" xfId="0" applyFont="1" applyFill="1" applyBorder="1" applyAlignment="1"/>
    <xf numFmtId="0" fontId="66" fillId="0" borderId="0" xfId="0" applyFont="1" applyFill="1" applyAlignment="1"/>
    <xf numFmtId="0" fontId="69" fillId="22" borderId="0" xfId="0" applyFont="1" applyFill="1" applyAlignment="1">
      <alignment horizontal="center" vertical="center"/>
    </xf>
    <xf numFmtId="0" fontId="66" fillId="22" borderId="0" xfId="0" applyFont="1" applyFill="1" applyAlignment="1">
      <alignment vertical="center" wrapText="1" shrinkToFit="1"/>
    </xf>
    <xf numFmtId="0" fontId="65" fillId="0" borderId="0" xfId="0" applyFont="1" applyFill="1" applyAlignment="1">
      <alignment vertical="center"/>
    </xf>
    <xf numFmtId="0" fontId="75" fillId="2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22" borderId="0" xfId="0" applyFont="1" applyFill="1" applyBorder="1" applyAlignment="1">
      <alignment horizontal="left" vertical="center" wrapText="1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22" borderId="0" xfId="0" quotePrefix="1" applyNumberFormat="1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0" fontId="5" fillId="22" borderId="0" xfId="0" applyNumberFormat="1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left" vertical="center"/>
    </xf>
    <xf numFmtId="0" fontId="4" fillId="22" borderId="3" xfId="0" quotePrefix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2" borderId="3" xfId="0" quotePrefix="1" applyFont="1" applyFill="1" applyBorder="1" applyAlignment="1">
      <alignment horizontal="center" vertical="center"/>
    </xf>
    <xf numFmtId="0" fontId="5" fillId="22" borderId="3" xfId="0" quotePrefix="1" applyFont="1" applyFill="1" applyBorder="1" applyAlignment="1">
      <alignment horizontal="center" vertical="center"/>
    </xf>
    <xf numFmtId="179" fontId="5" fillId="22" borderId="3" xfId="0" applyNumberFormat="1" applyFont="1" applyFill="1" applyBorder="1" applyAlignment="1">
      <alignment horizontal="center" vertical="center" wrapText="1"/>
    </xf>
    <xf numFmtId="179" fontId="5" fillId="22" borderId="3" xfId="0" applyNumberFormat="1" applyFont="1" applyFill="1" applyBorder="1" applyAlignment="1">
      <alignment vertical="center"/>
    </xf>
    <xf numFmtId="179" fontId="4" fillId="22" borderId="3" xfId="0" applyNumberFormat="1" applyFont="1" applyFill="1" applyBorder="1" applyAlignment="1">
      <alignment vertical="center"/>
    </xf>
    <xf numFmtId="179" fontId="7" fillId="22" borderId="3" xfId="0" applyNumberFormat="1" applyFont="1" applyFill="1" applyBorder="1" applyAlignment="1">
      <alignment horizontal="center" vertical="center" wrapText="1"/>
    </xf>
    <xf numFmtId="179" fontId="7" fillId="22" borderId="3" xfId="0" applyNumberFormat="1" applyFont="1" applyFill="1" applyBorder="1" applyAlignment="1">
      <alignment vertical="center"/>
    </xf>
    <xf numFmtId="179" fontId="4" fillId="22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22" borderId="0" xfId="0" quotePrefix="1" applyFont="1" applyFill="1" applyBorder="1" applyAlignment="1">
      <alignment horizontal="center" vertical="center"/>
    </xf>
    <xf numFmtId="179" fontId="5" fillId="22" borderId="0" xfId="0" applyNumberFormat="1" applyFont="1" applyFill="1" applyBorder="1" applyAlignment="1">
      <alignment horizontal="center" vertical="center" wrapText="1"/>
    </xf>
    <xf numFmtId="179" fontId="4" fillId="22" borderId="0" xfId="0" applyNumberFormat="1" applyFont="1" applyFill="1" applyBorder="1" applyAlignment="1">
      <alignment vertical="center"/>
    </xf>
    <xf numFmtId="0" fontId="66" fillId="2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1" fillId="22" borderId="3" xfId="0" applyFont="1" applyFill="1" applyBorder="1" applyAlignment="1">
      <alignment horizontal="center" vertical="center" wrapText="1"/>
    </xf>
    <xf numFmtId="179" fontId="66" fillId="22" borderId="3" xfId="0" applyNumberFormat="1" applyFont="1" applyFill="1" applyBorder="1" applyAlignment="1">
      <alignment horizontal="center" vertical="center" wrapText="1"/>
    </xf>
    <xf numFmtId="179" fontId="71" fillId="22" borderId="3" xfId="0" applyNumberFormat="1" applyFont="1" applyFill="1" applyBorder="1" applyAlignment="1">
      <alignment horizontal="center" vertical="center" wrapText="1"/>
    </xf>
    <xf numFmtId="0" fontId="66" fillId="22" borderId="13" xfId="0" quotePrefix="1" applyFont="1" applyFill="1" applyBorder="1" applyAlignment="1">
      <alignment horizontal="left" vertical="center"/>
    </xf>
    <xf numFmtId="0" fontId="4" fillId="2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179" fontId="71" fillId="22" borderId="3" xfId="0" applyNumberFormat="1" applyFont="1" applyFill="1" applyBorder="1" applyAlignment="1">
      <alignment horizontal="center" vertical="center"/>
    </xf>
    <xf numFmtId="179" fontId="66" fillId="22" borderId="3" xfId="0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76" fillId="22" borderId="3" xfId="0" applyFont="1" applyFill="1" applyBorder="1" applyAlignment="1">
      <alignment horizontal="left" vertical="center" wrapText="1"/>
    </xf>
    <xf numFmtId="179" fontId="66" fillId="0" borderId="3" xfId="0" applyNumberFormat="1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center" vertical="center" wrapText="1"/>
    </xf>
    <xf numFmtId="0" fontId="66" fillId="22" borderId="0" xfId="0" applyFont="1" applyFill="1" applyBorder="1" applyAlignment="1">
      <alignment vertical="center" wrapText="1"/>
    </xf>
    <xf numFmtId="0" fontId="69" fillId="22" borderId="0" xfId="0" applyFont="1" applyFill="1" applyBorder="1" applyAlignment="1">
      <alignment vertical="center"/>
    </xf>
    <xf numFmtId="169" fontId="80" fillId="22" borderId="3" xfId="0" applyNumberFormat="1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center" vertical="center" wrapText="1"/>
    </xf>
    <xf numFmtId="170" fontId="5" fillId="22" borderId="3" xfId="0" applyNumberFormat="1" applyFont="1" applyFill="1" applyBorder="1" applyAlignment="1">
      <alignment horizontal="right" vertical="center" wrapText="1"/>
    </xf>
    <xf numFmtId="0" fontId="4" fillId="22" borderId="15" xfId="0" applyFont="1" applyFill="1" applyBorder="1" applyAlignment="1">
      <alignment horizontal="left" vertical="center" wrapText="1"/>
    </xf>
    <xf numFmtId="0" fontId="4" fillId="22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66" fillId="0" borderId="17" xfId="0" applyFont="1" applyFill="1" applyBorder="1" applyAlignment="1">
      <alignment horizontal="right" vertical="center" wrapText="1"/>
    </xf>
    <xf numFmtId="0" fontId="66" fillId="0" borderId="3" xfId="0" applyFont="1" applyBorder="1" applyAlignment="1">
      <alignment vertical="center"/>
    </xf>
    <xf numFmtId="0" fontId="76" fillId="0" borderId="3" xfId="0" applyFont="1" applyFill="1" applyBorder="1" applyAlignment="1">
      <alignment horizontal="left" vertical="center"/>
    </xf>
    <xf numFmtId="0" fontId="76" fillId="22" borderId="3" xfId="0" applyFont="1" applyFill="1" applyBorder="1" applyAlignment="1">
      <alignment horizontal="left" vertical="center"/>
    </xf>
    <xf numFmtId="0" fontId="66" fillId="22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71" fillId="22" borderId="14" xfId="0" applyFont="1" applyFill="1" applyBorder="1" applyAlignment="1">
      <alignment vertical="center"/>
    </xf>
    <xf numFmtId="0" fontId="65" fillId="22" borderId="3" xfId="0" applyFont="1" applyFill="1" applyBorder="1" applyAlignment="1">
      <alignment horizontal="center" vertical="center" wrapText="1"/>
    </xf>
    <xf numFmtId="0" fontId="71" fillId="22" borderId="3" xfId="0" applyFont="1" applyFill="1" applyBorder="1" applyAlignment="1">
      <alignment horizontal="left" vertical="center"/>
    </xf>
    <xf numFmtId="0" fontId="81" fillId="0" borderId="3" xfId="0" applyFont="1" applyFill="1" applyBorder="1" applyAlignment="1">
      <alignment horizontal="left" vertical="center"/>
    </xf>
    <xf numFmtId="0" fontId="66" fillId="22" borderId="14" xfId="0" applyFont="1" applyFill="1" applyBorder="1" applyAlignment="1">
      <alignment horizontal="left" vertical="center" wrapText="1"/>
    </xf>
    <xf numFmtId="0" fontId="4" fillId="22" borderId="15" xfId="0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0" fontId="65" fillId="22" borderId="3" xfId="0" quotePrefix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79" fontId="71" fillId="29" borderId="3" xfId="0" applyNumberFormat="1" applyFont="1" applyFill="1" applyBorder="1" applyAlignment="1">
      <alignment horizontal="center" vertical="center" wrapText="1"/>
    </xf>
    <xf numFmtId="179" fontId="66" fillId="29" borderId="3" xfId="0" applyNumberFormat="1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center" vertical="center" wrapText="1"/>
    </xf>
    <xf numFmtId="179" fontId="65" fillId="29" borderId="3" xfId="0" applyNumberFormat="1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79" fontId="83" fillId="29" borderId="3" xfId="0" applyNumberFormat="1" applyFont="1" applyFill="1" applyBorder="1" applyAlignment="1">
      <alignment horizontal="center" vertical="center" wrapText="1"/>
    </xf>
    <xf numFmtId="0" fontId="4" fillId="22" borderId="15" xfId="0" applyFont="1" applyFill="1" applyBorder="1" applyAlignment="1">
      <alignment horizontal="center" vertical="center" wrapText="1"/>
    </xf>
    <xf numFmtId="0" fontId="4" fillId="22" borderId="15" xfId="0" applyFont="1" applyFill="1" applyBorder="1" applyAlignment="1">
      <alignment horizontal="center" vertical="center" wrapText="1"/>
    </xf>
    <xf numFmtId="0" fontId="66" fillId="30" borderId="3" xfId="0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vertical="center" wrapText="1"/>
    </xf>
    <xf numFmtId="0" fontId="66" fillId="22" borderId="0" xfId="0" applyFont="1" applyFill="1" applyBorder="1" applyAlignment="1">
      <alignment horizontal="center" vertical="center"/>
    </xf>
    <xf numFmtId="0" fontId="66" fillId="22" borderId="0" xfId="0" applyFont="1" applyFill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66" fillId="22" borderId="0" xfId="0" applyFont="1" applyFill="1" applyBorder="1" applyAlignment="1">
      <alignment horizontal="center"/>
    </xf>
    <xf numFmtId="0" fontId="66" fillId="22" borderId="3" xfId="0" applyFont="1" applyFill="1" applyBorder="1" applyAlignment="1">
      <alignment horizontal="center" vertical="center" wrapText="1"/>
    </xf>
    <xf numFmtId="0" fontId="7" fillId="29" borderId="3" xfId="0" quotePrefix="1" applyFont="1" applyFill="1" applyBorder="1" applyAlignment="1">
      <alignment horizontal="center" vertical="center"/>
    </xf>
    <xf numFmtId="179" fontId="7" fillId="29" borderId="3" xfId="0" applyNumberFormat="1" applyFont="1" applyFill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/>
    </xf>
    <xf numFmtId="0" fontId="4" fillId="29" borderId="3" xfId="0" applyFont="1" applyFill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vertical="center" wrapText="1"/>
    </xf>
    <xf numFmtId="0" fontId="4" fillId="29" borderId="3" xfId="0" quotePrefix="1" applyFont="1" applyFill="1" applyBorder="1" applyAlignment="1">
      <alignment horizontal="center" vertical="center"/>
    </xf>
    <xf numFmtId="0" fontId="66" fillId="0" borderId="3" xfId="0" applyFont="1" applyBorder="1" applyAlignment="1">
      <alignment vertical="center" wrapText="1"/>
    </xf>
    <xf numFmtId="0" fontId="66" fillId="30" borderId="3" xfId="0" applyFont="1" applyFill="1" applyBorder="1" applyAlignment="1">
      <alignment vertical="center" wrapText="1"/>
    </xf>
    <xf numFmtId="179" fontId="66" fillId="29" borderId="3" xfId="0" applyNumberFormat="1" applyFont="1" applyFill="1" applyBorder="1" applyAlignment="1">
      <alignment horizontal="center" vertical="center"/>
    </xf>
    <xf numFmtId="0" fontId="71" fillId="22" borderId="3" xfId="0" quotePrefix="1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vertical="center"/>
    </xf>
    <xf numFmtId="0" fontId="86" fillId="0" borderId="3" xfId="0" applyFont="1" applyFill="1" applyBorder="1" applyAlignment="1">
      <alignment horizontal="left" vertical="center" wrapText="1"/>
    </xf>
    <xf numFmtId="0" fontId="66" fillId="0" borderId="3" xfId="0" applyFont="1" applyFill="1" applyBorder="1" applyAlignment="1">
      <alignment vertical="center" wrapText="1"/>
    </xf>
    <xf numFmtId="0" fontId="71" fillId="29" borderId="3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6" fillId="29" borderId="17" xfId="0" applyFont="1" applyFill="1" applyBorder="1" applyAlignment="1">
      <alignment horizontal="left" vertical="center"/>
    </xf>
    <xf numFmtId="0" fontId="77" fillId="29" borderId="3" xfId="0" applyFont="1" applyFill="1" applyBorder="1" applyAlignment="1">
      <alignment horizontal="left" vertical="center"/>
    </xf>
    <xf numFmtId="0" fontId="71" fillId="29" borderId="3" xfId="0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/>
    </xf>
    <xf numFmtId="49" fontId="77" fillId="29" borderId="3" xfId="0" applyNumberFormat="1" applyFont="1" applyFill="1" applyBorder="1" applyAlignment="1">
      <alignment horizontal="center" vertical="center"/>
    </xf>
    <xf numFmtId="0" fontId="77" fillId="29" borderId="3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/>
    </xf>
    <xf numFmtId="0" fontId="71" fillId="29" borderId="3" xfId="0" applyFont="1" applyFill="1" applyBorder="1" applyAlignment="1">
      <alignment vertical="center"/>
    </xf>
    <xf numFmtId="179" fontId="7" fillId="29" borderId="3" xfId="0" applyNumberFormat="1" applyFont="1" applyFill="1" applyBorder="1" applyAlignment="1">
      <alignment vertical="center"/>
    </xf>
    <xf numFmtId="0" fontId="4" fillId="29" borderId="3" xfId="0" applyFont="1" applyFill="1" applyBorder="1" applyAlignment="1">
      <alignment horizontal="left" vertical="center" wrapText="1"/>
    </xf>
    <xf numFmtId="0" fontId="83" fillId="22" borderId="3" xfId="0" applyFont="1" applyFill="1" applyBorder="1" applyAlignment="1">
      <alignment horizontal="left" vertical="center" wrapText="1"/>
    </xf>
    <xf numFmtId="0" fontId="83" fillId="22" borderId="3" xfId="0" applyFont="1" applyFill="1" applyBorder="1" applyAlignment="1">
      <alignment horizontal="center" vertical="center" wrapText="1"/>
    </xf>
    <xf numFmtId="179" fontId="4" fillId="22" borderId="18" xfId="0" applyNumberFormat="1" applyFont="1" applyFill="1" applyBorder="1" applyAlignment="1">
      <alignment horizontal="center" vertical="center" wrapText="1"/>
    </xf>
    <xf numFmtId="179" fontId="4" fillId="22" borderId="18" xfId="0" applyNumberFormat="1" applyFont="1" applyFill="1" applyBorder="1" applyAlignment="1">
      <alignment vertical="center"/>
    </xf>
    <xf numFmtId="0" fontId="83" fillId="29" borderId="3" xfId="0" applyFont="1" applyFill="1" applyBorder="1" applyAlignment="1">
      <alignment horizontal="left" vertical="center" wrapText="1"/>
    </xf>
    <xf numFmtId="49" fontId="78" fillId="29" borderId="3" xfId="0" applyNumberFormat="1" applyFont="1" applyFill="1" applyBorder="1" applyAlignment="1">
      <alignment horizontal="center" vertical="center"/>
    </xf>
    <xf numFmtId="0" fontId="66" fillId="0" borderId="17" xfId="0" applyFont="1" applyFill="1" applyBorder="1" applyAlignment="1">
      <alignment horizontal="left" vertical="center" wrapText="1"/>
    </xf>
    <xf numFmtId="170" fontId="66" fillId="29" borderId="3" xfId="0" applyNumberFormat="1" applyFont="1" applyFill="1" applyBorder="1" applyAlignment="1">
      <alignment horizontal="center" vertical="center" wrapText="1"/>
    </xf>
    <xf numFmtId="0" fontId="71" fillId="22" borderId="14" xfId="0" applyFont="1" applyFill="1" applyBorder="1" applyAlignment="1">
      <alignment horizontal="center" vertical="center"/>
    </xf>
    <xf numFmtId="179" fontId="66" fillId="29" borderId="3" xfId="0" applyNumberFormat="1" applyFont="1" applyFill="1" applyBorder="1" applyAlignment="1">
      <alignment vertical="center" wrapText="1"/>
    </xf>
    <xf numFmtId="177" fontId="71" fillId="29" borderId="3" xfId="0" applyNumberFormat="1" applyFont="1" applyFill="1" applyBorder="1" applyAlignment="1">
      <alignment horizontal="center" vertical="center" wrapText="1"/>
    </xf>
    <xf numFmtId="178" fontId="71" fillId="29" borderId="3" xfId="0" applyNumberFormat="1" applyFont="1" applyFill="1" applyBorder="1" applyAlignment="1">
      <alignment horizontal="center" vertical="center" wrapText="1"/>
    </xf>
    <xf numFmtId="178" fontId="66" fillId="29" borderId="3" xfId="0" applyNumberFormat="1" applyFont="1" applyFill="1" applyBorder="1" applyAlignment="1">
      <alignment horizontal="center" vertical="center" wrapText="1"/>
    </xf>
    <xf numFmtId="179" fontId="84" fillId="29" borderId="3" xfId="0" applyNumberFormat="1" applyFont="1" applyFill="1" applyBorder="1" applyAlignment="1">
      <alignment horizontal="center" vertical="center" wrapText="1"/>
    </xf>
    <xf numFmtId="173" fontId="66" fillId="29" borderId="3" xfId="0" applyNumberFormat="1" applyFont="1" applyFill="1" applyBorder="1" applyAlignment="1">
      <alignment horizontal="center" vertical="center" wrapText="1"/>
    </xf>
    <xf numFmtId="0" fontId="71" fillId="22" borderId="0" xfId="0" applyFont="1" applyFill="1" applyBorder="1" applyAlignment="1">
      <alignment vertical="center"/>
    </xf>
    <xf numFmtId="180" fontId="66" fillId="0" borderId="0" xfId="0" applyNumberFormat="1" applyFont="1" applyFill="1" applyBorder="1" applyAlignment="1">
      <alignment vertical="center"/>
    </xf>
    <xf numFmtId="0" fontId="66" fillId="22" borderId="0" xfId="0" applyFont="1" applyFill="1" applyBorder="1" applyAlignment="1">
      <alignment horizontal="center" vertical="center"/>
    </xf>
    <xf numFmtId="0" fontId="66" fillId="22" borderId="0" xfId="0" applyFont="1" applyFill="1" applyBorder="1" applyAlignment="1">
      <alignment vertical="center"/>
    </xf>
    <xf numFmtId="0" fontId="66" fillId="22" borderId="3" xfId="0" applyFont="1" applyFill="1" applyBorder="1" applyAlignment="1">
      <alignment horizontal="center" vertical="center" wrapText="1"/>
    </xf>
    <xf numFmtId="0" fontId="71" fillId="29" borderId="3" xfId="182" applyFont="1" applyFill="1" applyBorder="1" applyAlignment="1">
      <alignment vertical="center" wrapText="1"/>
      <protection locked="0"/>
    </xf>
    <xf numFmtId="0" fontId="66" fillId="29" borderId="3" xfId="182" applyFont="1" applyFill="1" applyBorder="1" applyAlignment="1">
      <alignment vertical="center" wrapText="1"/>
      <protection locked="0"/>
    </xf>
    <xf numFmtId="0" fontId="71" fillId="29" borderId="3" xfId="245" applyFont="1" applyFill="1" applyBorder="1" applyAlignment="1">
      <alignment horizontal="left" vertical="center" wrapText="1"/>
    </xf>
    <xf numFmtId="0" fontId="66" fillId="29" borderId="3" xfId="245" applyFont="1" applyFill="1" applyBorder="1" applyAlignment="1">
      <alignment horizontal="left" vertical="center" wrapText="1"/>
    </xf>
    <xf numFmtId="0" fontId="71" fillId="29" borderId="3" xfId="0" applyFont="1" applyFill="1" applyBorder="1" applyAlignment="1" applyProtection="1">
      <alignment horizontal="left" vertical="center" wrapText="1"/>
      <protection locked="0"/>
    </xf>
    <xf numFmtId="0" fontId="71" fillId="29" borderId="3" xfId="0" applyFont="1" applyFill="1" applyBorder="1" applyAlignment="1" applyProtection="1">
      <alignment horizontal="center" vertical="center" wrapText="1"/>
      <protection locked="0"/>
    </xf>
    <xf numFmtId="177" fontId="66" fillId="29" borderId="3" xfId="0" applyNumberFormat="1" applyFont="1" applyFill="1" applyBorder="1" applyAlignment="1">
      <alignment horizontal="center" vertical="center" wrapText="1"/>
    </xf>
    <xf numFmtId="0" fontId="76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/>
    </xf>
    <xf numFmtId="0" fontId="71" fillId="29" borderId="19" xfId="0" applyFont="1" applyFill="1" applyBorder="1" applyAlignment="1" applyProtection="1">
      <alignment horizontal="left" vertical="center" wrapText="1"/>
      <protection locked="0"/>
    </xf>
    <xf numFmtId="0" fontId="71" fillId="29" borderId="19" xfId="0" applyFont="1" applyFill="1" applyBorder="1" applyAlignment="1">
      <alignment horizontal="center" vertical="center" wrapText="1"/>
    </xf>
    <xf numFmtId="177" fontId="71" fillId="29" borderId="19" xfId="0" applyNumberFormat="1" applyFont="1" applyFill="1" applyBorder="1" applyAlignment="1">
      <alignment horizontal="center" vertical="center" wrapText="1"/>
    </xf>
    <xf numFmtId="0" fontId="71" fillId="29" borderId="19" xfId="0" applyFont="1" applyFill="1" applyBorder="1" applyAlignment="1" applyProtection="1">
      <alignment horizontal="center" vertical="center" wrapText="1"/>
      <protection locked="0"/>
    </xf>
    <xf numFmtId="0" fontId="66" fillId="29" borderId="19" xfId="0" applyFont="1" applyFill="1" applyBorder="1" applyAlignment="1">
      <alignment horizontal="center" vertical="center" wrapText="1"/>
    </xf>
    <xf numFmtId="177" fontId="66" fillId="29" borderId="19" xfId="0" applyNumberFormat="1" applyFont="1" applyFill="1" applyBorder="1" applyAlignment="1">
      <alignment horizontal="center" vertical="center" wrapText="1"/>
    </xf>
    <xf numFmtId="0" fontId="66" fillId="29" borderId="19" xfId="0" applyFont="1" applyFill="1" applyBorder="1" applyAlignment="1" applyProtection="1">
      <alignment horizontal="left" vertical="center" wrapText="1"/>
      <protection locked="0"/>
    </xf>
    <xf numFmtId="0" fontId="69" fillId="29" borderId="19" xfId="0" applyFont="1" applyFill="1" applyBorder="1" applyAlignment="1">
      <alignment horizontal="center" vertical="center" wrapText="1"/>
    </xf>
    <xf numFmtId="177" fontId="69" fillId="29" borderId="19" xfId="0" applyNumberFormat="1" applyFont="1" applyFill="1" applyBorder="1" applyAlignment="1">
      <alignment horizontal="center" vertical="center" wrapText="1"/>
    </xf>
    <xf numFmtId="0" fontId="66" fillId="29" borderId="18" xfId="0" applyFont="1" applyFill="1" applyBorder="1" applyAlignment="1">
      <alignment horizontal="left" vertical="center" wrapText="1"/>
    </xf>
    <xf numFmtId="0" fontId="71" fillId="29" borderId="18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 applyProtection="1">
      <alignment horizontal="left" vertical="center" wrapText="1"/>
      <protection locked="0"/>
    </xf>
    <xf numFmtId="0" fontId="71" fillId="29" borderId="20" xfId="182" applyFont="1" applyFill="1" applyBorder="1" applyAlignment="1">
      <alignment vertical="center" wrapText="1"/>
      <protection locked="0"/>
    </xf>
    <xf numFmtId="0" fontId="66" fillId="29" borderId="21" xfId="0" applyFont="1" applyFill="1" applyBorder="1" applyAlignment="1">
      <alignment horizontal="left" vertical="center" wrapText="1"/>
    </xf>
    <xf numFmtId="0" fontId="66" fillId="29" borderId="20" xfId="0" applyFont="1" applyFill="1" applyBorder="1" applyAlignment="1">
      <alignment horizontal="left" vertical="center" wrapText="1"/>
    </xf>
    <xf numFmtId="0" fontId="66" fillId="29" borderId="22" xfId="0" applyFont="1" applyFill="1" applyBorder="1" applyAlignment="1">
      <alignment horizontal="left" vertical="center" wrapText="1"/>
    </xf>
    <xf numFmtId="0" fontId="66" fillId="29" borderId="23" xfId="0" applyFont="1" applyFill="1" applyBorder="1" applyAlignment="1">
      <alignment horizontal="center" vertical="center"/>
    </xf>
    <xf numFmtId="49" fontId="71" fillId="29" borderId="3" xfId="0" applyNumberFormat="1" applyFont="1" applyFill="1" applyBorder="1" applyAlignment="1">
      <alignment horizontal="center" vertical="center"/>
    </xf>
    <xf numFmtId="180" fontId="71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vertical="center"/>
    </xf>
    <xf numFmtId="179" fontId="71" fillId="29" borderId="3" xfId="0" applyNumberFormat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66" fillId="29" borderId="3" xfId="0" applyFont="1" applyFill="1" applyBorder="1" applyAlignment="1">
      <alignment horizontal="left" vertical="center"/>
    </xf>
    <xf numFmtId="49" fontId="66" fillId="29" borderId="3" xfId="0" applyNumberFormat="1" applyFont="1" applyFill="1" applyBorder="1" applyAlignment="1">
      <alignment horizontal="center" vertical="center"/>
    </xf>
    <xf numFmtId="49" fontId="65" fillId="29" borderId="3" xfId="0" applyNumberFormat="1" applyFont="1" applyFill="1" applyBorder="1" applyAlignment="1">
      <alignment horizontal="center" vertical="center"/>
    </xf>
    <xf numFmtId="49" fontId="69" fillId="29" borderId="3" xfId="0" applyNumberFormat="1" applyFont="1" applyFill="1" applyBorder="1" applyAlignment="1">
      <alignment horizontal="center" vertical="center"/>
    </xf>
    <xf numFmtId="0" fontId="77" fillId="29" borderId="3" xfId="0" applyFont="1" applyFill="1" applyBorder="1" applyAlignment="1">
      <alignment horizontal="center" vertical="center" wrapText="1"/>
    </xf>
    <xf numFmtId="0" fontId="76" fillId="29" borderId="3" xfId="0" applyFont="1" applyFill="1" applyBorder="1" applyAlignment="1">
      <alignment horizontal="left" vertical="center"/>
    </xf>
    <xf numFmtId="0" fontId="5" fillId="29" borderId="3" xfId="0" applyFont="1" applyFill="1" applyBorder="1" applyAlignment="1">
      <alignment vertical="center"/>
    </xf>
    <xf numFmtId="49" fontId="79" fillId="29" borderId="3" xfId="0" applyNumberFormat="1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vertical="center"/>
    </xf>
    <xf numFmtId="0" fontId="68" fillId="22" borderId="14" xfId="0" applyFont="1" applyFill="1" applyBorder="1" applyAlignment="1">
      <alignment horizontal="left" vertical="center"/>
    </xf>
    <xf numFmtId="179" fontId="6" fillId="29" borderId="3" xfId="0" applyNumberFormat="1" applyFont="1" applyFill="1" applyBorder="1" applyAlignment="1">
      <alignment horizontal="center" vertical="center" wrapText="1"/>
    </xf>
    <xf numFmtId="179" fontId="66" fillId="29" borderId="3" xfId="0" applyNumberFormat="1" applyFont="1" applyFill="1" applyBorder="1" applyAlignment="1">
      <alignment vertical="center"/>
    </xf>
    <xf numFmtId="179" fontId="66" fillId="0" borderId="0" xfId="0" applyNumberFormat="1" applyFont="1" applyFill="1" applyBorder="1" applyAlignment="1">
      <alignment vertical="center"/>
    </xf>
    <xf numFmtId="0" fontId="71" fillId="29" borderId="3" xfId="0" quotePrefix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vertical="center" wrapText="1"/>
    </xf>
    <xf numFmtId="0" fontId="65" fillId="29" borderId="3" xfId="0" applyFont="1" applyFill="1" applyBorder="1" applyAlignment="1">
      <alignment horizontal="left" vertical="center"/>
    </xf>
    <xf numFmtId="0" fontId="79" fillId="29" borderId="3" xfId="0" applyFont="1" applyFill="1" applyBorder="1" applyAlignment="1">
      <alignment horizontal="left" vertical="center" wrapText="1"/>
    </xf>
    <xf numFmtId="49" fontId="4" fillId="29" borderId="3" xfId="0" applyNumberFormat="1" applyFont="1" applyFill="1" applyBorder="1" applyAlignment="1">
      <alignment horizontal="center" vertical="center"/>
    </xf>
    <xf numFmtId="49" fontId="5" fillId="29" borderId="3" xfId="0" applyNumberFormat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vertical="center" wrapText="1"/>
    </xf>
    <xf numFmtId="0" fontId="5" fillId="29" borderId="3" xfId="0" applyFont="1" applyFill="1" applyBorder="1" applyAlignment="1">
      <alignment vertical="center" wrapText="1"/>
    </xf>
    <xf numFmtId="49" fontId="7" fillId="29" borderId="3" xfId="0" applyNumberFormat="1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left" vertical="center"/>
    </xf>
    <xf numFmtId="49" fontId="6" fillId="29" borderId="3" xfId="0" applyNumberFormat="1" applyFont="1" applyFill="1" applyBorder="1" applyAlignment="1">
      <alignment horizontal="center" vertical="center"/>
    </xf>
    <xf numFmtId="179" fontId="5" fillId="29" borderId="3" xfId="0" applyNumberFormat="1" applyFont="1" applyFill="1" applyBorder="1" applyAlignment="1">
      <alignment horizontal="center" vertical="center"/>
    </xf>
    <xf numFmtId="179" fontId="6" fillId="29" borderId="3" xfId="0" applyNumberFormat="1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vertical="center"/>
    </xf>
    <xf numFmtId="179" fontId="7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/>
    </xf>
    <xf numFmtId="0" fontId="6" fillId="29" borderId="3" xfId="0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left" vertical="center"/>
    </xf>
    <xf numFmtId="0" fontId="89" fillId="29" borderId="3" xfId="0" applyFont="1" applyFill="1" applyBorder="1" applyAlignment="1">
      <alignment horizontal="left" vertical="center"/>
    </xf>
    <xf numFmtId="49" fontId="90" fillId="29" borderId="3" xfId="0" applyNumberFormat="1" applyFont="1" applyFill="1" applyBorder="1" applyAlignment="1">
      <alignment horizontal="center" vertical="center"/>
    </xf>
    <xf numFmtId="49" fontId="89" fillId="29" borderId="3" xfId="0" applyNumberFormat="1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left" vertical="center" wrapText="1"/>
    </xf>
    <xf numFmtId="49" fontId="81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vertical="center"/>
    </xf>
    <xf numFmtId="0" fontId="79" fillId="29" borderId="18" xfId="0" applyFont="1" applyFill="1" applyBorder="1" applyAlignment="1">
      <alignment horizontal="left" vertical="center"/>
    </xf>
    <xf numFmtId="0" fontId="5" fillId="29" borderId="3" xfId="0" applyFont="1" applyFill="1" applyBorder="1" applyAlignment="1">
      <alignment horizontal="center" vertical="center"/>
    </xf>
    <xf numFmtId="170" fontId="5" fillId="29" borderId="3" xfId="0" applyNumberFormat="1" applyFont="1" applyFill="1" applyBorder="1" applyAlignment="1">
      <alignment vertical="center" wrapText="1"/>
    </xf>
    <xf numFmtId="170" fontId="5" fillId="29" borderId="3" xfId="0" applyNumberFormat="1" applyFont="1" applyFill="1" applyBorder="1" applyAlignment="1">
      <alignment horizontal="right" vertical="center" wrapText="1"/>
    </xf>
    <xf numFmtId="179" fontId="5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3" fontId="71" fillId="29" borderId="3" xfId="0" applyNumberFormat="1" applyFont="1" applyFill="1" applyBorder="1" applyAlignment="1">
      <alignment horizontal="right" vertical="center" wrapText="1"/>
    </xf>
    <xf numFmtId="0" fontId="71" fillId="0" borderId="3" xfId="0" applyFont="1" applyBorder="1" applyAlignment="1">
      <alignment horizontal="left" vertical="center" wrapText="1"/>
    </xf>
    <xf numFmtId="0" fontId="65" fillId="29" borderId="18" xfId="0" applyFont="1" applyFill="1" applyBorder="1" applyAlignment="1">
      <alignment horizontal="left" vertical="center" wrapText="1"/>
    </xf>
    <xf numFmtId="177" fontId="66" fillId="0" borderId="0" xfId="0" applyNumberFormat="1" applyFont="1" applyFill="1" applyBorder="1" applyAlignment="1">
      <alignment vertical="center"/>
    </xf>
    <xf numFmtId="3" fontId="66" fillId="29" borderId="3" xfId="0" applyNumberFormat="1" applyFont="1" applyFill="1" applyBorder="1" applyAlignment="1">
      <alignment horizontal="right" vertical="center" wrapText="1"/>
    </xf>
    <xf numFmtId="180" fontId="5" fillId="0" borderId="0" xfId="0" applyNumberFormat="1" applyFont="1" applyFill="1" applyBorder="1" applyAlignment="1">
      <alignment vertical="center"/>
    </xf>
    <xf numFmtId="0" fontId="66" fillId="0" borderId="0" xfId="0" applyFont="1" applyFill="1" applyAlignment="1">
      <alignment horizontal="center" vertical="center"/>
    </xf>
    <xf numFmtId="0" fontId="66" fillId="22" borderId="0" xfId="0" applyFont="1" applyFill="1" applyBorder="1" applyAlignment="1">
      <alignment horizontal="center" vertical="center"/>
    </xf>
    <xf numFmtId="0" fontId="66" fillId="22" borderId="0" xfId="0" applyFont="1" applyFill="1" applyAlignment="1">
      <alignment horizontal="center" vertical="center"/>
    </xf>
    <xf numFmtId="0" fontId="72" fillId="22" borderId="0" xfId="0" applyFont="1" applyFill="1" applyBorder="1" applyAlignment="1">
      <alignment horizontal="center" vertical="center"/>
    </xf>
    <xf numFmtId="179" fontId="65" fillId="0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vertical="center" wrapText="1"/>
    </xf>
    <xf numFmtId="170" fontId="5" fillId="29" borderId="0" xfId="0" applyNumberFormat="1" applyFont="1" applyFill="1" applyBorder="1" applyAlignment="1">
      <alignment horizontal="right" vertical="center" wrapText="1"/>
    </xf>
    <xf numFmtId="179" fontId="8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/>
    </xf>
    <xf numFmtId="179" fontId="4" fillId="0" borderId="3" xfId="0" applyNumberFormat="1" applyFont="1" applyFill="1" applyBorder="1" applyAlignment="1">
      <alignment horizontal="center" vertical="center" wrapText="1"/>
    </xf>
    <xf numFmtId="179" fontId="71" fillId="0" borderId="3" xfId="0" applyNumberFormat="1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/>
    </xf>
    <xf numFmtId="49" fontId="69" fillId="0" borderId="3" xfId="0" applyNumberFormat="1" applyFont="1" applyFill="1" applyBorder="1" applyAlignment="1">
      <alignment horizontal="center" vertical="center"/>
    </xf>
    <xf numFmtId="0" fontId="66" fillId="0" borderId="17" xfId="0" applyFont="1" applyFill="1" applyBorder="1" applyAlignment="1">
      <alignment horizontal="left" vertical="center"/>
    </xf>
    <xf numFmtId="49" fontId="65" fillId="0" borderId="3" xfId="0" applyNumberFormat="1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49" fontId="77" fillId="0" borderId="3" xfId="0" applyNumberFormat="1" applyFont="1" applyFill="1" applyBorder="1" applyAlignment="1">
      <alignment horizontal="center" vertical="center"/>
    </xf>
    <xf numFmtId="179" fontId="66" fillId="0" borderId="3" xfId="0" applyNumberFormat="1" applyFont="1" applyFill="1" applyBorder="1" applyAlignment="1">
      <alignment horizontal="center" vertical="center" wrapText="1"/>
    </xf>
    <xf numFmtId="49" fontId="78" fillId="0" borderId="3" xfId="0" applyNumberFormat="1" applyFont="1" applyFill="1" applyBorder="1" applyAlignment="1">
      <alignment horizontal="center" vertical="center"/>
    </xf>
    <xf numFmtId="49" fontId="79" fillId="0" borderId="3" xfId="0" applyNumberFormat="1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vertical="center"/>
    </xf>
    <xf numFmtId="49" fontId="89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49" fontId="81" fillId="0" borderId="3" xfId="0" applyNumberFormat="1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left" vertical="center"/>
    </xf>
    <xf numFmtId="0" fontId="71" fillId="0" borderId="0" xfId="0" applyFont="1" applyFill="1" applyBorder="1" applyAlignment="1">
      <alignment vertical="center" wrapText="1"/>
    </xf>
    <xf numFmtId="0" fontId="65" fillId="0" borderId="3" xfId="0" applyFont="1" applyFill="1" applyBorder="1" applyAlignment="1">
      <alignment vertical="center" wrapText="1"/>
    </xf>
    <xf numFmtId="0" fontId="89" fillId="0" borderId="3" xfId="0" applyFont="1" applyFill="1" applyBorder="1" applyAlignment="1">
      <alignment horizontal="left" vertical="center"/>
    </xf>
    <xf numFmtId="49" fontId="90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/>
    </xf>
    <xf numFmtId="0" fontId="71" fillId="0" borderId="3" xfId="0" quotePrefix="1" applyFont="1" applyFill="1" applyBorder="1" applyAlignment="1">
      <alignment horizontal="center" vertical="center"/>
    </xf>
    <xf numFmtId="179" fontId="71" fillId="22" borderId="3" xfId="0" applyNumberFormat="1" applyFont="1" applyFill="1" applyBorder="1" applyAlignment="1">
      <alignment vertical="center"/>
    </xf>
    <xf numFmtId="169" fontId="66" fillId="0" borderId="3" xfId="0" applyNumberFormat="1" applyFont="1" applyFill="1" applyBorder="1" applyAlignment="1">
      <alignment horizontal="center" vertical="center" wrapText="1"/>
    </xf>
    <xf numFmtId="169" fontId="80" fillId="0" borderId="3" xfId="0" applyNumberFormat="1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center" vertical="center" wrapText="1"/>
    </xf>
    <xf numFmtId="177" fontId="71" fillId="0" borderId="19" xfId="0" applyNumberFormat="1" applyFont="1" applyFill="1" applyBorder="1" applyAlignment="1">
      <alignment horizontal="center" vertical="center" wrapText="1"/>
    </xf>
    <xf numFmtId="177" fontId="69" fillId="0" borderId="3" xfId="0" applyNumberFormat="1" applyFont="1" applyFill="1" applyBorder="1" applyAlignment="1">
      <alignment horizontal="center" vertical="center" wrapText="1"/>
    </xf>
    <xf numFmtId="177" fontId="66" fillId="0" borderId="3" xfId="0" applyNumberFormat="1" applyFont="1" applyFill="1" applyBorder="1" applyAlignment="1">
      <alignment horizontal="center" vertical="center" wrapText="1"/>
    </xf>
    <xf numFmtId="177" fontId="66" fillId="0" borderId="19" xfId="0" applyNumberFormat="1" applyFont="1" applyFill="1" applyBorder="1" applyAlignment="1">
      <alignment horizontal="center" vertical="center" wrapText="1"/>
    </xf>
    <xf numFmtId="177" fontId="69" fillId="0" borderId="19" xfId="0" applyNumberFormat="1" applyFont="1" applyFill="1" applyBorder="1" applyAlignment="1">
      <alignment horizontal="center" vertical="center" wrapText="1"/>
    </xf>
    <xf numFmtId="178" fontId="71" fillId="0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72" fillId="22" borderId="0" xfId="0" applyFont="1" applyFill="1" applyBorder="1" applyAlignment="1">
      <alignment vertical="center" wrapText="1" shrinkToFit="1"/>
    </xf>
    <xf numFmtId="0" fontId="72" fillId="22" borderId="0" xfId="0" applyFont="1" applyFill="1" applyAlignment="1">
      <alignment horizontal="center" vertical="center"/>
    </xf>
    <xf numFmtId="0" fontId="91" fillId="22" borderId="0" xfId="0" applyFont="1" applyFill="1" applyAlignment="1">
      <alignment horizontal="center" vertical="center"/>
    </xf>
    <xf numFmtId="0" fontId="91" fillId="22" borderId="0" xfId="0" applyFont="1" applyFill="1" applyBorder="1" applyAlignment="1">
      <alignment horizontal="center" vertical="center"/>
    </xf>
    <xf numFmtId="0" fontId="72" fillId="22" borderId="0" xfId="0" applyFont="1" applyFill="1" applyAlignment="1">
      <alignment vertical="center" wrapText="1" shrinkToFit="1"/>
    </xf>
    <xf numFmtId="0" fontId="72" fillId="22" borderId="0" xfId="0" applyFont="1" applyFill="1" applyAlignment="1">
      <alignment vertical="center"/>
    </xf>
    <xf numFmtId="177" fontId="66" fillId="0" borderId="0" xfId="0" applyNumberFormat="1" applyFont="1" applyFill="1" applyBorder="1" applyAlignment="1">
      <alignment horizontal="center" vertical="center"/>
    </xf>
    <xf numFmtId="177" fontId="71" fillId="0" borderId="3" xfId="0" applyNumberFormat="1" applyFont="1" applyFill="1" applyBorder="1" applyAlignment="1">
      <alignment horizontal="center" vertical="center" wrapText="1"/>
    </xf>
    <xf numFmtId="3" fontId="71" fillId="0" borderId="3" xfId="0" applyNumberFormat="1" applyFont="1" applyFill="1" applyBorder="1" applyAlignment="1">
      <alignment horizontal="right" vertical="center" wrapText="1"/>
    </xf>
    <xf numFmtId="0" fontId="71" fillId="0" borderId="3" xfId="0" applyFont="1" applyFill="1" applyBorder="1" applyAlignment="1">
      <alignment horizontal="left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left" vertical="center" wrapText="1"/>
    </xf>
    <xf numFmtId="0" fontId="66" fillId="0" borderId="25" xfId="0" applyFont="1" applyFill="1" applyBorder="1" applyAlignment="1">
      <alignment horizontal="left" vertical="center" wrapText="1"/>
    </xf>
    <xf numFmtId="179" fontId="66" fillId="0" borderId="3" xfId="0" applyNumberFormat="1" applyFont="1" applyFill="1" applyBorder="1" applyAlignment="1">
      <alignment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169" fontId="88" fillId="0" borderId="3" xfId="0" applyNumberFormat="1" applyFont="1" applyFill="1" applyBorder="1" applyAlignment="1">
      <alignment horizontal="center" vertical="center" wrapText="1"/>
    </xf>
    <xf numFmtId="0" fontId="5" fillId="22" borderId="13" xfId="0" applyFont="1" applyFill="1" applyBorder="1" applyAlignment="1">
      <alignment horizontal="center" vertical="center"/>
    </xf>
    <xf numFmtId="178" fontId="66" fillId="0" borderId="3" xfId="0" applyNumberFormat="1" applyFont="1" applyFill="1" applyBorder="1" applyAlignment="1">
      <alignment horizontal="center" vertical="center" wrapText="1"/>
    </xf>
    <xf numFmtId="169" fontId="66" fillId="0" borderId="0" xfId="0" applyNumberFormat="1" applyFont="1" applyFill="1" applyAlignment="1">
      <alignment vertical="center"/>
    </xf>
    <xf numFmtId="169" fontId="66" fillId="0" borderId="0" xfId="0" applyNumberFormat="1" applyFont="1" applyFill="1" applyBorder="1" applyAlignment="1">
      <alignment vertical="center"/>
    </xf>
    <xf numFmtId="0" fontId="71" fillId="29" borderId="3" xfId="0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 shrinkToFit="1"/>
    </xf>
    <xf numFmtId="0" fontId="66" fillId="22" borderId="0" xfId="0" applyFont="1" applyFill="1" applyBorder="1" applyAlignment="1">
      <alignment horizontal="left" vertical="center" wrapText="1"/>
    </xf>
    <xf numFmtId="0" fontId="66" fillId="22" borderId="0" xfId="0" applyFont="1" applyFill="1" applyBorder="1" applyAlignment="1">
      <alignment horizontal="center" vertical="center"/>
    </xf>
    <xf numFmtId="0" fontId="66" fillId="22" borderId="0" xfId="0" applyFont="1" applyFill="1" applyBorder="1" applyAlignment="1">
      <alignment horizontal="left" vertical="center"/>
    </xf>
    <xf numFmtId="0" fontId="71" fillId="22" borderId="0" xfId="0" applyFont="1" applyFill="1" applyAlignment="1">
      <alignment horizontal="left" vertical="center"/>
    </xf>
    <xf numFmtId="0" fontId="71" fillId="22" borderId="0" xfId="0" applyFont="1" applyFill="1" applyBorder="1" applyAlignment="1">
      <alignment horizontal="left" vertical="center"/>
    </xf>
    <xf numFmtId="0" fontId="66" fillId="22" borderId="0" xfId="0" applyFont="1" applyFill="1" applyAlignment="1">
      <alignment horizontal="center" vertical="center"/>
    </xf>
    <xf numFmtId="0" fontId="66" fillId="22" borderId="14" xfId="0" applyFont="1" applyFill="1" applyBorder="1" applyAlignment="1">
      <alignment horizontal="left" vertical="center" wrapText="1"/>
    </xf>
    <xf numFmtId="0" fontId="66" fillId="22" borderId="13" xfId="0" applyFont="1" applyFill="1" applyBorder="1" applyAlignment="1">
      <alignment horizontal="left" vertical="center"/>
    </xf>
    <xf numFmtId="0" fontId="71" fillId="22" borderId="14" xfId="0" applyFont="1" applyFill="1" applyBorder="1" applyAlignment="1">
      <alignment horizontal="center" vertical="center" wrapText="1"/>
    </xf>
    <xf numFmtId="0" fontId="66" fillId="22" borderId="0" xfId="0" applyFont="1" applyFill="1" applyBorder="1" applyAlignment="1">
      <alignment vertical="center"/>
    </xf>
    <xf numFmtId="0" fontId="67" fillId="0" borderId="0" xfId="0" applyFont="1" applyAlignment="1">
      <alignment vertical="center"/>
    </xf>
    <xf numFmtId="0" fontId="67" fillId="22" borderId="14" xfId="0" applyFont="1" applyFill="1" applyBorder="1" applyAlignment="1">
      <alignment horizontal="left" vertical="center" wrapText="1"/>
    </xf>
    <xf numFmtId="0" fontId="66" fillId="22" borderId="13" xfId="0" applyFont="1" applyFill="1" applyBorder="1" applyAlignment="1">
      <alignment horizontal="center" vertical="center"/>
    </xf>
    <xf numFmtId="0" fontId="66" fillId="22" borderId="13" xfId="0" applyFont="1" applyFill="1" applyBorder="1" applyAlignment="1">
      <alignment horizontal="left" vertical="center" wrapText="1"/>
    </xf>
    <xf numFmtId="0" fontId="66" fillId="0" borderId="16" xfId="0" applyFont="1" applyFill="1" applyBorder="1" applyAlignment="1">
      <alignment horizontal="left" vertical="center" wrapText="1"/>
    </xf>
    <xf numFmtId="0" fontId="66" fillId="22" borderId="16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 wrapText="1"/>
    </xf>
    <xf numFmtId="0" fontId="88" fillId="29" borderId="16" xfId="0" applyFont="1" applyFill="1" applyBorder="1" applyAlignment="1">
      <alignment horizontal="left" vertical="center" wrapText="1"/>
    </xf>
    <xf numFmtId="0" fontId="66" fillId="0" borderId="3" xfId="0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 shrinkToFit="1"/>
    </xf>
    <xf numFmtId="0" fontId="66" fillId="0" borderId="16" xfId="0" applyFont="1" applyFill="1" applyBorder="1" applyAlignment="1">
      <alignment horizontal="center" vertical="center" wrapText="1"/>
    </xf>
    <xf numFmtId="0" fontId="66" fillId="0" borderId="17" xfId="0" applyFont="1" applyFill="1" applyBorder="1" applyAlignment="1">
      <alignment horizontal="center" vertical="center" wrapText="1"/>
    </xf>
    <xf numFmtId="0" fontId="72" fillId="29" borderId="3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170" fontId="66" fillId="0" borderId="0" xfId="0" applyNumberFormat="1" applyFont="1" applyFill="1" applyBorder="1" applyAlignment="1">
      <alignment horizontal="center" vertical="center" wrapText="1"/>
    </xf>
    <xf numFmtId="170" fontId="66" fillId="0" borderId="0" xfId="0" quotePrefix="1" applyNumberFormat="1" applyFont="1" applyFill="1" applyBorder="1" applyAlignment="1">
      <alignment horizontal="center" vertical="center" wrapText="1"/>
    </xf>
    <xf numFmtId="0" fontId="71" fillId="0" borderId="14" xfId="0" applyFont="1" applyFill="1" applyBorder="1" applyAlignment="1">
      <alignment horizontal="center" vertical="center"/>
    </xf>
    <xf numFmtId="0" fontId="72" fillId="29" borderId="24" xfId="0" applyFont="1" applyFill="1" applyBorder="1" applyAlignment="1" applyProtection="1">
      <alignment horizontal="center"/>
      <protection locked="0"/>
    </xf>
    <xf numFmtId="0" fontId="72" fillId="29" borderId="14" xfId="0" applyFont="1" applyFill="1" applyBorder="1" applyAlignment="1" applyProtection="1">
      <alignment horizontal="center"/>
      <protection locked="0"/>
    </xf>
    <xf numFmtId="0" fontId="72" fillId="29" borderId="18" xfId="0" applyFont="1" applyFill="1" applyBorder="1" applyAlignment="1">
      <alignment horizontal="center" vertical="center"/>
    </xf>
    <xf numFmtId="0" fontId="72" fillId="22" borderId="3" xfId="0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left" vertical="center" wrapText="1"/>
    </xf>
    <xf numFmtId="0" fontId="71" fillId="22" borderId="14" xfId="0" applyFont="1" applyFill="1" applyBorder="1" applyAlignment="1">
      <alignment horizontal="center" vertical="center"/>
    </xf>
    <xf numFmtId="0" fontId="71" fillId="29" borderId="15" xfId="0" applyFont="1" applyFill="1" applyBorder="1" applyAlignment="1">
      <alignment horizontal="left" vertical="center" wrapText="1"/>
    </xf>
    <xf numFmtId="0" fontId="71" fillId="29" borderId="17" xfId="0" applyFont="1" applyFill="1" applyBorder="1" applyAlignment="1">
      <alignment horizontal="left" vertical="center" wrapText="1"/>
    </xf>
    <xf numFmtId="0" fontId="71" fillId="22" borderId="15" xfId="0" applyFont="1" applyFill="1" applyBorder="1" applyAlignment="1">
      <alignment horizontal="center" vertical="center" wrapText="1"/>
    </xf>
    <xf numFmtId="0" fontId="71" fillId="22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1" fillId="22" borderId="15" xfId="0" applyFont="1" applyFill="1" applyBorder="1" applyAlignment="1">
      <alignment horizontal="center" vertical="center"/>
    </xf>
    <xf numFmtId="0" fontId="71" fillId="22" borderId="17" xfId="0" applyFont="1" applyFill="1" applyBorder="1" applyAlignment="1">
      <alignment horizontal="center" vertical="center"/>
    </xf>
    <xf numFmtId="0" fontId="71" fillId="22" borderId="15" xfId="0" applyFont="1" applyFill="1" applyBorder="1" applyAlignment="1">
      <alignment horizontal="left" vertical="center" wrapText="1"/>
    </xf>
    <xf numFmtId="0" fontId="71" fillId="22" borderId="17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horizontal="left" vertical="center"/>
    </xf>
    <xf numFmtId="0" fontId="71" fillId="0" borderId="17" xfId="0" applyFont="1" applyFill="1" applyBorder="1" applyAlignment="1">
      <alignment horizontal="left" vertical="center"/>
    </xf>
    <xf numFmtId="0" fontId="67" fillId="0" borderId="17" xfId="0" applyFont="1" applyBorder="1" applyAlignment="1">
      <alignment horizontal="left" vertical="center"/>
    </xf>
    <xf numFmtId="0" fontId="85" fillId="0" borderId="17" xfId="0" applyFont="1" applyBorder="1" applyAlignment="1">
      <alignment vertical="center" wrapText="1"/>
    </xf>
    <xf numFmtId="0" fontId="5" fillId="22" borderId="13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/>
    </xf>
    <xf numFmtId="0" fontId="5" fillId="22" borderId="19" xfId="0" applyFont="1" applyFill="1" applyBorder="1" applyAlignment="1">
      <alignment horizontal="center" vertical="center" wrapText="1" shrinkToFit="1"/>
    </xf>
    <xf numFmtId="0" fontId="5" fillId="22" borderId="18" xfId="0" applyFont="1" applyFill="1" applyBorder="1" applyAlignment="1">
      <alignment horizontal="center" vertical="center" wrapText="1" shrinkToFit="1"/>
    </xf>
    <xf numFmtId="0" fontId="5" fillId="22" borderId="3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center" vertical="center"/>
    </xf>
    <xf numFmtId="0" fontId="4" fillId="29" borderId="17" xfId="0" applyFont="1" applyFill="1" applyBorder="1" applyAlignment="1">
      <alignment horizontal="center" vertical="center"/>
    </xf>
    <xf numFmtId="0" fontId="65" fillId="22" borderId="15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" fillId="22" borderId="14" xfId="0" applyFont="1" applyFill="1" applyBorder="1" applyAlignment="1">
      <alignment horizontal="center" vertical="center"/>
    </xf>
    <xf numFmtId="0" fontId="75" fillId="22" borderId="14" xfId="0" applyFont="1" applyFill="1" applyBorder="1" applyAlignment="1">
      <alignment horizontal="center" vertical="center"/>
    </xf>
    <xf numFmtId="0" fontId="5" fillId="22" borderId="0" xfId="0" applyFont="1" applyFill="1" applyAlignment="1">
      <alignment horizontal="center" vertical="center"/>
    </xf>
    <xf numFmtId="0" fontId="71" fillId="29" borderId="3" xfId="0" applyFont="1" applyFill="1" applyBorder="1" applyAlignment="1">
      <alignment horizontal="center" vertical="center"/>
    </xf>
    <xf numFmtId="0" fontId="5" fillId="22" borderId="15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0" fontId="5" fillId="22" borderId="17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71" fillId="22" borderId="14" xfId="0" applyFont="1" applyFill="1" applyBorder="1" applyAlignment="1">
      <alignment horizontal="center"/>
    </xf>
    <xf numFmtId="0" fontId="65" fillId="0" borderId="0" xfId="0" applyFont="1" applyFill="1" applyAlignment="1">
      <alignment vertical="center" wrapText="1"/>
    </xf>
    <xf numFmtId="0" fontId="67" fillId="0" borderId="0" xfId="0" applyFont="1" applyAlignment="1">
      <alignment vertical="center" wrapText="1"/>
    </xf>
    <xf numFmtId="3" fontId="71" fillId="22" borderId="15" xfId="0" applyNumberFormat="1" applyFont="1" applyFill="1" applyBorder="1" applyAlignment="1">
      <alignment horizontal="left" vertical="center" wrapText="1"/>
    </xf>
    <xf numFmtId="3" fontId="71" fillId="22" borderId="16" xfId="0" applyNumberFormat="1" applyFont="1" applyFill="1" applyBorder="1" applyAlignment="1">
      <alignment horizontal="left" vertical="center" wrapText="1"/>
    </xf>
    <xf numFmtId="3" fontId="71" fillId="22" borderId="17" xfId="0" applyNumberFormat="1" applyFont="1" applyFill="1" applyBorder="1" applyAlignment="1">
      <alignment horizontal="left" vertical="center" wrapText="1"/>
    </xf>
    <xf numFmtId="0" fontId="66" fillId="22" borderId="15" xfId="0" applyFont="1" applyFill="1" applyBorder="1" applyAlignment="1">
      <alignment horizontal="left" vertical="center" wrapText="1"/>
    </xf>
    <xf numFmtId="0" fontId="66" fillId="22" borderId="17" xfId="0" applyFont="1" applyFill="1" applyBorder="1" applyAlignment="1">
      <alignment horizontal="left" vertical="center" wrapText="1"/>
    </xf>
    <xf numFmtId="0" fontId="73" fillId="22" borderId="0" xfId="0" applyFont="1" applyFill="1" applyBorder="1" applyAlignment="1">
      <alignment horizontal="center" vertical="center" wrapText="1"/>
    </xf>
    <xf numFmtId="0" fontId="74" fillId="22" borderId="0" xfId="0" applyFont="1" applyFill="1" applyAlignment="1">
      <alignment horizontal="center" vertical="center"/>
    </xf>
    <xf numFmtId="0" fontId="66" fillId="22" borderId="0" xfId="0" applyFont="1" applyFill="1" applyBorder="1" applyAlignment="1">
      <alignment horizontal="center"/>
    </xf>
    <xf numFmtId="0" fontId="72" fillId="22" borderId="0" xfId="0" applyFont="1" applyFill="1" applyAlignment="1">
      <alignment horizontal="center" vertical="center"/>
    </xf>
    <xf numFmtId="0" fontId="72" fillId="22" borderId="0" xfId="0" applyFont="1" applyFill="1" applyAlignment="1">
      <alignment horizontal="center" vertical="center" wrapText="1" shrinkToFit="1"/>
    </xf>
    <xf numFmtId="0" fontId="66" fillId="22" borderId="15" xfId="0" applyFont="1" applyFill="1" applyBorder="1" applyAlignment="1">
      <alignment horizontal="center" vertical="center" wrapText="1"/>
    </xf>
    <xf numFmtId="0" fontId="66" fillId="22" borderId="16" xfId="0" applyFont="1" applyFill="1" applyBorder="1" applyAlignment="1">
      <alignment horizontal="center" vertical="center" wrapText="1"/>
    </xf>
    <xf numFmtId="0" fontId="66" fillId="22" borderId="17" xfId="0" applyFont="1" applyFill="1" applyBorder="1" applyAlignment="1">
      <alignment horizontal="center" vertical="center" wrapText="1"/>
    </xf>
    <xf numFmtId="0" fontId="71" fillId="2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72" fillId="22" borderId="0" xfId="0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horizontal="center" vertical="center" wrapText="1"/>
    </xf>
  </cellXfs>
  <cellStyles count="353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C000000}"/>
    <cellStyle name="Итог 3" xfId="221" xr:uid="{00000000-0005-0000-0000-0000DD000000}"/>
    <cellStyle name="Контрольная ячейка 2" xfId="222" xr:uid="{00000000-0005-0000-0000-0000DE000000}"/>
    <cellStyle name="Контрольная ячейка 3" xfId="223" xr:uid="{00000000-0005-0000-0000-0000DF000000}"/>
    <cellStyle name="Название 2" xfId="224" xr:uid="{00000000-0005-0000-0000-0000E0000000}"/>
    <cellStyle name="Название 3" xfId="225" xr:uid="{00000000-0005-0000-0000-0000E1000000}"/>
    <cellStyle name="Нейтральный 2" xfId="226" xr:uid="{00000000-0005-0000-0000-0000E2000000}"/>
    <cellStyle name="Нейтральный 3" xfId="227" xr:uid="{00000000-0005-0000-0000-0000E3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Плохой 2" xfId="285" xr:uid="{00000000-0005-0000-0000-00001D010000}"/>
    <cellStyle name="Плохой 3" xfId="286" xr:uid="{00000000-0005-0000-0000-00001E010000}"/>
    <cellStyle name="Пояснение 2" xfId="287" xr:uid="{00000000-0005-0000-0000-00001F010000}"/>
    <cellStyle name="Пояснение 3" xfId="288" xr:uid="{00000000-0005-0000-0000-000020010000}"/>
    <cellStyle name="Примечание 2" xfId="289" xr:uid="{00000000-0005-0000-0000-000021010000}"/>
    <cellStyle name="Примечание 3" xfId="290" xr:uid="{00000000-0005-0000-0000-000022010000}"/>
    <cellStyle name="Процентный 2" xfId="291" xr:uid="{00000000-0005-0000-0000-000023010000}"/>
    <cellStyle name="Процентный 2 10" xfId="292" xr:uid="{00000000-0005-0000-0000-000024010000}"/>
    <cellStyle name="Процентный 2 11" xfId="293" xr:uid="{00000000-0005-0000-0000-000025010000}"/>
    <cellStyle name="Процентный 2 12" xfId="294" xr:uid="{00000000-0005-0000-0000-000026010000}"/>
    <cellStyle name="Процентный 2 13" xfId="295" xr:uid="{00000000-0005-0000-0000-000027010000}"/>
    <cellStyle name="Процентный 2 14" xfId="296" xr:uid="{00000000-0005-0000-0000-000028010000}"/>
    <cellStyle name="Процентный 2 15" xfId="297" xr:uid="{00000000-0005-0000-0000-000029010000}"/>
    <cellStyle name="Процентный 2 16" xfId="298" xr:uid="{00000000-0005-0000-0000-00002A010000}"/>
    <cellStyle name="Процентный 2 2" xfId="299" xr:uid="{00000000-0005-0000-0000-00002B010000}"/>
    <cellStyle name="Процентный 2 3" xfId="300" xr:uid="{00000000-0005-0000-0000-00002C010000}"/>
    <cellStyle name="Процентный 2 4" xfId="301" xr:uid="{00000000-0005-0000-0000-00002D010000}"/>
    <cellStyle name="Процентный 2 5" xfId="302" xr:uid="{00000000-0005-0000-0000-00002E010000}"/>
    <cellStyle name="Процентный 2 6" xfId="303" xr:uid="{00000000-0005-0000-0000-00002F010000}"/>
    <cellStyle name="Процентный 2 7" xfId="304" xr:uid="{00000000-0005-0000-0000-000030010000}"/>
    <cellStyle name="Процентный 2 8" xfId="305" xr:uid="{00000000-0005-0000-0000-000031010000}"/>
    <cellStyle name="Процентный 2 9" xfId="306" xr:uid="{00000000-0005-0000-0000-000032010000}"/>
    <cellStyle name="Процентный 3" xfId="307" xr:uid="{00000000-0005-0000-0000-000033010000}"/>
    <cellStyle name="Процентный 4" xfId="308" xr:uid="{00000000-0005-0000-0000-000034010000}"/>
    <cellStyle name="Процентный 4 2" xfId="309" xr:uid="{00000000-0005-0000-0000-000035010000}"/>
    <cellStyle name="Связанная ячейка 2" xfId="310" xr:uid="{00000000-0005-0000-0000-000036010000}"/>
    <cellStyle name="Связанная ячейка 3" xfId="311" xr:uid="{00000000-0005-0000-0000-000037010000}"/>
    <cellStyle name="Стиль 1" xfId="312" xr:uid="{00000000-0005-0000-0000-000038010000}"/>
    <cellStyle name="Стиль 1 2" xfId="313" xr:uid="{00000000-0005-0000-0000-000039010000}"/>
    <cellStyle name="Стиль 1 3" xfId="314" xr:uid="{00000000-0005-0000-0000-00003A010000}"/>
    <cellStyle name="Стиль 1 4" xfId="315" xr:uid="{00000000-0005-0000-0000-00003B010000}"/>
    <cellStyle name="Стиль 1 5" xfId="316" xr:uid="{00000000-0005-0000-0000-00003C010000}"/>
    <cellStyle name="Стиль 1 6" xfId="317" xr:uid="{00000000-0005-0000-0000-00003D010000}"/>
    <cellStyle name="Стиль 1 7" xfId="318" xr:uid="{00000000-0005-0000-0000-00003E010000}"/>
    <cellStyle name="Текст предупреждения 2" xfId="319" xr:uid="{00000000-0005-0000-0000-00003F010000}"/>
    <cellStyle name="Текст предупреждения 3" xfId="320" xr:uid="{00000000-0005-0000-0000-000040010000}"/>
    <cellStyle name="Тысячи [0]_1.62" xfId="321" xr:uid="{00000000-0005-0000-0000-000041010000}"/>
    <cellStyle name="Тысячи_1.62" xfId="322" xr:uid="{00000000-0005-0000-0000-000042010000}"/>
    <cellStyle name="Финансовый 2" xfId="323" xr:uid="{00000000-0005-0000-0000-000043010000}"/>
    <cellStyle name="Финансовый 2 10" xfId="324" xr:uid="{00000000-0005-0000-0000-000044010000}"/>
    <cellStyle name="Финансовый 2 11" xfId="325" xr:uid="{00000000-0005-0000-0000-000045010000}"/>
    <cellStyle name="Финансовый 2 12" xfId="326" xr:uid="{00000000-0005-0000-0000-000046010000}"/>
    <cellStyle name="Финансовый 2 13" xfId="327" xr:uid="{00000000-0005-0000-0000-000047010000}"/>
    <cellStyle name="Финансовый 2 14" xfId="328" xr:uid="{00000000-0005-0000-0000-000048010000}"/>
    <cellStyle name="Финансовый 2 15" xfId="329" xr:uid="{00000000-0005-0000-0000-000049010000}"/>
    <cellStyle name="Финансовый 2 16" xfId="330" xr:uid="{00000000-0005-0000-0000-00004A010000}"/>
    <cellStyle name="Финансовый 2 17" xfId="331" xr:uid="{00000000-0005-0000-0000-00004B010000}"/>
    <cellStyle name="Финансовый 2 2" xfId="332" xr:uid="{00000000-0005-0000-0000-00004C010000}"/>
    <cellStyle name="Финансовый 2 3" xfId="333" xr:uid="{00000000-0005-0000-0000-00004D010000}"/>
    <cellStyle name="Финансовый 2 4" xfId="334" xr:uid="{00000000-0005-0000-0000-00004E010000}"/>
    <cellStyle name="Финансовый 2 5" xfId="335" xr:uid="{00000000-0005-0000-0000-00004F010000}"/>
    <cellStyle name="Финансовый 2 6" xfId="336" xr:uid="{00000000-0005-0000-0000-000050010000}"/>
    <cellStyle name="Финансовый 2 7" xfId="337" xr:uid="{00000000-0005-0000-0000-000051010000}"/>
    <cellStyle name="Финансовый 2 8" xfId="338" xr:uid="{00000000-0005-0000-0000-000052010000}"/>
    <cellStyle name="Финансовый 2 9" xfId="339" xr:uid="{00000000-0005-0000-0000-000053010000}"/>
    <cellStyle name="Финансовый 3" xfId="340" xr:uid="{00000000-0005-0000-0000-000054010000}"/>
    <cellStyle name="Финансовый 3 2" xfId="341" xr:uid="{00000000-0005-0000-0000-000055010000}"/>
    <cellStyle name="Финансовый 4" xfId="342" xr:uid="{00000000-0005-0000-0000-000056010000}"/>
    <cellStyle name="Финансовый 4 2" xfId="343" xr:uid="{00000000-0005-0000-0000-000057010000}"/>
    <cellStyle name="Финансовый 4 3" xfId="344" xr:uid="{00000000-0005-0000-0000-000058010000}"/>
    <cellStyle name="Финансовый 5" xfId="345" xr:uid="{00000000-0005-0000-0000-000059010000}"/>
    <cellStyle name="Финансовый 6" xfId="346" xr:uid="{00000000-0005-0000-0000-00005A010000}"/>
    <cellStyle name="Финансовый 7" xfId="347" xr:uid="{00000000-0005-0000-0000-00005B010000}"/>
    <cellStyle name="Хороший 2" xfId="348" xr:uid="{00000000-0005-0000-0000-00005C010000}"/>
    <cellStyle name="Хороший 3" xfId="349" xr:uid="{00000000-0005-0000-0000-00005D010000}"/>
    <cellStyle name="числовой" xfId="350" xr:uid="{00000000-0005-0000-0000-00005E010000}"/>
    <cellStyle name="Ю" xfId="351" xr:uid="{00000000-0005-0000-0000-00005F010000}"/>
    <cellStyle name="Ю-FreeSet_10" xfId="352" xr:uid="{00000000-0005-0000-0000-00006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U352"/>
  <sheetViews>
    <sheetView view="pageBreakPreview" topLeftCell="A133" zoomScale="60" zoomScaleNormal="75" workbookViewId="0">
      <selection activeCell="J161" sqref="J161"/>
    </sheetView>
  </sheetViews>
  <sheetFormatPr defaultRowHeight="20.25"/>
  <cols>
    <col min="1" max="1" width="65.42578125" style="11" customWidth="1"/>
    <col min="2" max="2" width="13.7109375" style="14" customWidth="1"/>
    <col min="3" max="3" width="16.5703125" style="14" customWidth="1"/>
    <col min="4" max="4" width="19.7109375" style="14" customWidth="1"/>
    <col min="5" max="5" width="19.28515625" style="14" customWidth="1"/>
    <col min="6" max="6" width="20.42578125" style="11" customWidth="1"/>
    <col min="7" max="7" width="18.7109375" style="11" customWidth="1"/>
    <col min="8" max="8" width="19" style="11" customWidth="1"/>
    <col min="9" max="9" width="19.85546875" style="11" customWidth="1"/>
    <col min="10" max="10" width="19.140625" style="11" customWidth="1"/>
    <col min="11" max="11" width="19.7109375" style="11" customWidth="1"/>
    <col min="12" max="13" width="18.5703125" style="11" customWidth="1"/>
    <col min="14" max="14" width="18.140625" style="11" customWidth="1"/>
    <col min="15" max="15" width="16.28515625" style="11" customWidth="1"/>
    <col min="16" max="16" width="18.140625" style="11" customWidth="1"/>
    <col min="17" max="17" width="17.85546875" style="11" customWidth="1"/>
    <col min="18" max="18" width="18.85546875" style="11" customWidth="1"/>
    <col min="19" max="19" width="14.42578125" style="11" customWidth="1"/>
    <col min="20" max="16384" width="9.140625" style="11"/>
  </cols>
  <sheetData>
    <row r="1" spans="1:10" ht="18.75" customHeight="1">
      <c r="A1" s="378"/>
      <c r="B1" s="379"/>
      <c r="C1" s="9"/>
      <c r="D1" s="10"/>
      <c r="E1" s="10"/>
      <c r="F1" s="10" t="s">
        <v>692</v>
      </c>
      <c r="G1" s="10"/>
      <c r="H1" s="10"/>
      <c r="I1" s="10"/>
      <c r="J1" s="10"/>
    </row>
    <row r="2" spans="1:10">
      <c r="A2" s="379"/>
      <c r="B2" s="379"/>
      <c r="C2" s="9"/>
      <c r="D2" s="10"/>
      <c r="E2" s="10"/>
      <c r="F2" s="10" t="s">
        <v>693</v>
      </c>
      <c r="G2" s="10"/>
      <c r="H2" s="10"/>
      <c r="I2" s="10"/>
      <c r="J2" s="10"/>
    </row>
    <row r="3" spans="1:10" ht="18.75" customHeight="1">
      <c r="A3" s="379"/>
      <c r="B3" s="379"/>
      <c r="C3" s="9"/>
      <c r="D3" s="12"/>
      <c r="E3" s="12"/>
      <c r="F3" s="10" t="s">
        <v>694</v>
      </c>
      <c r="G3" s="10"/>
      <c r="H3" s="10"/>
      <c r="I3" s="10"/>
      <c r="J3" s="10"/>
    </row>
    <row r="4" spans="1:10" ht="18.75" customHeight="1">
      <c r="A4" s="379"/>
      <c r="B4" s="379"/>
      <c r="C4" s="9"/>
      <c r="D4" s="12"/>
      <c r="E4" s="12"/>
      <c r="F4" s="10"/>
      <c r="G4" s="10"/>
      <c r="H4" s="10"/>
      <c r="I4" s="10"/>
      <c r="J4" s="113"/>
    </row>
    <row r="5" spans="1:10" ht="18.75" customHeight="1">
      <c r="A5" s="379"/>
      <c r="B5" s="379"/>
      <c r="C5" s="9"/>
      <c r="D5" s="12"/>
      <c r="E5" s="12"/>
      <c r="F5" s="10"/>
      <c r="G5" s="10"/>
      <c r="H5" s="10"/>
      <c r="I5" s="10"/>
      <c r="J5" s="10"/>
    </row>
    <row r="6" spans="1:10" ht="18.75" customHeight="1">
      <c r="A6" s="379"/>
      <c r="B6" s="379"/>
      <c r="C6" s="9"/>
      <c r="D6" s="12"/>
      <c r="E6" s="12"/>
      <c r="F6" s="114"/>
      <c r="G6" s="10"/>
      <c r="H6" s="10"/>
      <c r="I6" s="10"/>
      <c r="J6" s="13"/>
    </row>
    <row r="7" spans="1:10" ht="18.75" customHeight="1">
      <c r="A7" s="9"/>
      <c r="B7" s="9"/>
      <c r="C7" s="9"/>
      <c r="D7" s="12"/>
      <c r="E7" s="12"/>
      <c r="F7" s="12"/>
      <c r="G7" s="13"/>
      <c r="H7" s="13"/>
      <c r="I7" s="13"/>
      <c r="J7" s="13"/>
    </row>
    <row r="8" spans="1:10" ht="18.75" customHeight="1">
      <c r="C8" s="9"/>
      <c r="D8" s="12"/>
      <c r="E8" s="12"/>
      <c r="F8" s="12"/>
      <c r="G8" s="371"/>
      <c r="H8" s="371"/>
      <c r="I8" s="371"/>
      <c r="J8" s="371"/>
    </row>
    <row r="9" spans="1:10" ht="18.75" customHeight="1">
      <c r="A9" s="197" t="s">
        <v>120</v>
      </c>
      <c r="B9" s="12"/>
      <c r="C9" s="9"/>
      <c r="D9" s="9"/>
      <c r="E9" s="9"/>
      <c r="F9" s="15"/>
      <c r="G9" s="372" t="s">
        <v>40</v>
      </c>
      <c r="H9" s="372"/>
      <c r="I9" s="372"/>
      <c r="J9" s="372"/>
    </row>
    <row r="10" spans="1:10">
      <c r="A10" s="10"/>
      <c r="B10" s="12"/>
      <c r="C10" s="16"/>
      <c r="D10" s="15"/>
      <c r="E10" s="15"/>
      <c r="F10" s="15"/>
      <c r="G10" s="375"/>
      <c r="H10" s="375"/>
      <c r="I10" s="375"/>
      <c r="J10" s="375"/>
    </row>
    <row r="11" spans="1:10" ht="18.75" customHeight="1">
      <c r="A11" s="375" t="s">
        <v>588</v>
      </c>
      <c r="B11" s="380"/>
      <c r="C11" s="17"/>
      <c r="D11" s="17"/>
      <c r="E11" s="17"/>
      <c r="F11" s="18"/>
      <c r="G11" s="19"/>
      <c r="H11" s="19"/>
      <c r="I11" s="19"/>
      <c r="J11" s="104" t="s">
        <v>156</v>
      </c>
    </row>
    <row r="12" spans="1:10" ht="20.25" customHeight="1">
      <c r="A12" s="13"/>
      <c r="B12" s="9"/>
      <c r="C12" s="9"/>
      <c r="D12" s="10"/>
      <c r="E12" s="10"/>
      <c r="F12" s="20"/>
      <c r="G12" s="375"/>
      <c r="H12" s="375"/>
      <c r="I12" s="375"/>
      <c r="J12" s="375"/>
    </row>
    <row r="13" spans="1:10" ht="19.5" customHeight="1">
      <c r="A13" s="21"/>
      <c r="B13" s="190" t="s">
        <v>695</v>
      </c>
      <c r="C13" s="9"/>
      <c r="D13" s="9"/>
      <c r="E13" s="9"/>
      <c r="F13" s="12"/>
      <c r="G13" s="19"/>
      <c r="H13" s="19"/>
      <c r="I13" s="19"/>
      <c r="J13" s="19"/>
    </row>
    <row r="14" spans="1:10" ht="19.5" customHeight="1">
      <c r="A14" s="370" t="s">
        <v>109</v>
      </c>
      <c r="B14" s="370"/>
      <c r="C14" s="9"/>
      <c r="D14" s="9"/>
      <c r="E14" s="9"/>
      <c r="F14" s="12"/>
      <c r="G14" s="375"/>
      <c r="H14" s="375"/>
      <c r="I14" s="375"/>
      <c r="J14" s="375"/>
    </row>
    <row r="15" spans="1:10" ht="19.5" customHeight="1">
      <c r="A15" s="374"/>
      <c r="B15" s="374"/>
      <c r="C15" s="16"/>
      <c r="D15" s="12"/>
      <c r="E15" s="12"/>
      <c r="F15" s="12"/>
      <c r="G15" s="382"/>
      <c r="H15" s="382"/>
      <c r="I15" s="382"/>
      <c r="J15" s="382"/>
    </row>
    <row r="16" spans="1:10" ht="16.5" customHeight="1">
      <c r="A16" s="370"/>
      <c r="B16" s="370"/>
      <c r="C16" s="16"/>
      <c r="D16" s="12"/>
      <c r="E16" s="12"/>
      <c r="F16" s="12"/>
      <c r="G16" s="13"/>
      <c r="H16" s="13"/>
      <c r="I16" s="13"/>
      <c r="J16" s="13"/>
    </row>
    <row r="17" spans="1:10" ht="16.5" customHeight="1">
      <c r="A17" s="9"/>
      <c r="B17" s="9"/>
      <c r="C17" s="16"/>
      <c r="D17" s="12"/>
      <c r="E17" s="12"/>
      <c r="F17" s="12"/>
      <c r="G17" s="13"/>
      <c r="H17" s="13"/>
      <c r="I17" s="13"/>
      <c r="J17" s="13"/>
    </row>
    <row r="18" spans="1:10" ht="18.75" customHeight="1">
      <c r="A18" s="373" t="s">
        <v>121</v>
      </c>
      <c r="B18" s="373"/>
      <c r="C18" s="9"/>
      <c r="D18" s="12"/>
      <c r="E18" s="12"/>
      <c r="F18" s="12"/>
      <c r="G18" s="373" t="s">
        <v>121</v>
      </c>
      <c r="H18" s="373"/>
      <c r="I18" s="373"/>
      <c r="J18" s="373"/>
    </row>
    <row r="19" spans="1:10" ht="15.75" customHeight="1">
      <c r="A19" s="10"/>
      <c r="B19" s="9"/>
      <c r="C19" s="9"/>
      <c r="D19" s="12"/>
      <c r="E19" s="12"/>
      <c r="F19" s="12"/>
      <c r="G19" s="10"/>
      <c r="H19" s="10"/>
      <c r="I19" s="10"/>
      <c r="J19" s="9"/>
    </row>
    <row r="20" spans="1:10" ht="15.75" customHeight="1">
      <c r="A20" s="375" t="s">
        <v>589</v>
      </c>
      <c r="B20" s="380"/>
      <c r="C20" s="9"/>
      <c r="D20" s="9"/>
      <c r="E20" s="9" t="s">
        <v>122</v>
      </c>
      <c r="F20" s="15"/>
      <c r="G20" s="244" t="s">
        <v>590</v>
      </c>
      <c r="H20" s="244"/>
      <c r="I20" s="21"/>
      <c r="J20" s="21"/>
    </row>
    <row r="21" spans="1:10">
      <c r="A21" s="376"/>
      <c r="B21" s="376"/>
      <c r="C21" s="9"/>
      <c r="D21" s="9"/>
      <c r="E21" s="9"/>
      <c r="F21" s="20"/>
      <c r="G21" s="200"/>
      <c r="H21" s="200"/>
      <c r="I21" s="200"/>
      <c r="J21" s="200"/>
    </row>
    <row r="22" spans="1:10" ht="36" customHeight="1">
      <c r="A22" s="127" t="s">
        <v>542</v>
      </c>
      <c r="B22" s="127" t="s">
        <v>696</v>
      </c>
      <c r="C22" s="199"/>
      <c r="D22" s="9"/>
      <c r="E22" s="9"/>
      <c r="G22" s="20"/>
      <c r="H22" s="131"/>
      <c r="I22" s="377" t="s">
        <v>697</v>
      </c>
      <c r="J22" s="377"/>
    </row>
    <row r="23" spans="1:10" ht="15.75" customHeight="1">
      <c r="A23" s="370" t="s">
        <v>109</v>
      </c>
      <c r="B23" s="370"/>
      <c r="C23" s="9"/>
      <c r="D23" s="9"/>
      <c r="E23" s="9"/>
      <c r="F23" s="20"/>
      <c r="G23" s="381" t="s">
        <v>109</v>
      </c>
      <c r="H23" s="381"/>
      <c r="I23" s="381"/>
      <c r="J23" s="381"/>
    </row>
    <row r="24" spans="1:10" ht="15.75" customHeight="1">
      <c r="A24" s="10"/>
      <c r="B24" s="9"/>
      <c r="C24" s="9"/>
      <c r="D24" s="9"/>
      <c r="E24" s="9"/>
      <c r="F24" s="10"/>
      <c r="G24" s="369"/>
      <c r="H24" s="369"/>
      <c r="I24" s="369"/>
      <c r="J24" s="369"/>
    </row>
    <row r="25" spans="1:10">
      <c r="C25" s="23"/>
      <c r="D25" s="24"/>
      <c r="E25" s="24"/>
      <c r="F25" s="20"/>
      <c r="G25" s="369"/>
      <c r="H25" s="369"/>
      <c r="I25" s="369"/>
      <c r="J25" s="369"/>
    </row>
    <row r="26" spans="1:10" ht="18" customHeight="1">
      <c r="A26" s="10"/>
      <c r="B26" s="25"/>
      <c r="C26" s="23"/>
      <c r="D26" s="24"/>
      <c r="E26" s="24"/>
      <c r="F26" s="20"/>
      <c r="G26" s="26"/>
      <c r="H26" s="26"/>
      <c r="I26" s="26"/>
      <c r="J26" s="26"/>
    </row>
    <row r="27" spans="1:10" ht="7.5" customHeight="1">
      <c r="A27" s="10"/>
      <c r="B27" s="10"/>
      <c r="C27" s="16"/>
      <c r="D27" s="26"/>
      <c r="E27" s="26"/>
      <c r="F27" s="26"/>
    </row>
    <row r="28" spans="1:10" ht="2.25" hidden="1" customHeight="1">
      <c r="B28" s="11"/>
      <c r="C28" s="27"/>
      <c r="D28" s="28"/>
      <c r="E28" s="28"/>
      <c r="F28" s="28"/>
    </row>
    <row r="29" spans="1:10" ht="21" hidden="1" customHeight="1">
      <c r="B29" s="11"/>
      <c r="C29" s="27"/>
      <c r="D29" s="28"/>
      <c r="E29" s="28"/>
      <c r="F29" s="28"/>
      <c r="I29" s="29"/>
      <c r="J29" s="29"/>
    </row>
    <row r="30" spans="1:10">
      <c r="B30" s="27"/>
      <c r="C30" s="27"/>
      <c r="D30" s="27"/>
      <c r="E30" s="27"/>
      <c r="F30" s="27"/>
      <c r="G30" s="14"/>
      <c r="H30" s="14"/>
      <c r="I30" s="14"/>
      <c r="J30" s="14"/>
    </row>
    <row r="31" spans="1:10" ht="25.5" customHeight="1">
      <c r="A31" s="30"/>
      <c r="B31" s="383"/>
      <c r="C31" s="383"/>
      <c r="D31" s="383"/>
      <c r="E31" s="383"/>
      <c r="F31" s="383"/>
      <c r="G31" s="31"/>
      <c r="H31" s="31"/>
      <c r="I31" s="32">
        <v>2021</v>
      </c>
      <c r="J31" s="33" t="s">
        <v>44</v>
      </c>
    </row>
    <row r="32" spans="1:10" ht="42.75" customHeight="1">
      <c r="A32" s="35" t="s">
        <v>9</v>
      </c>
      <c r="B32" s="383" t="s">
        <v>304</v>
      </c>
      <c r="C32" s="383"/>
      <c r="D32" s="383"/>
      <c r="E32" s="383"/>
      <c r="F32" s="383"/>
      <c r="G32" s="36"/>
      <c r="H32" s="36"/>
      <c r="I32" s="37">
        <v>5484445</v>
      </c>
      <c r="J32" s="38" t="s">
        <v>43</v>
      </c>
    </row>
    <row r="33" spans="1:10" ht="24.75" customHeight="1">
      <c r="A33" s="35" t="s">
        <v>10</v>
      </c>
      <c r="B33" s="384" t="s">
        <v>301</v>
      </c>
      <c r="C33" s="384"/>
      <c r="D33" s="384"/>
      <c r="E33" s="384"/>
      <c r="F33" s="384"/>
      <c r="G33" s="36"/>
      <c r="H33" s="36"/>
      <c r="I33" s="37">
        <v>150</v>
      </c>
      <c r="J33" s="38" t="s">
        <v>42</v>
      </c>
    </row>
    <row r="34" spans="1:10" ht="24.75" customHeight="1">
      <c r="A34" s="35" t="s">
        <v>14</v>
      </c>
      <c r="B34" s="384" t="s">
        <v>302</v>
      </c>
      <c r="C34" s="384"/>
      <c r="D34" s="384"/>
      <c r="E34" s="384"/>
      <c r="F34" s="384"/>
      <c r="G34" s="36"/>
      <c r="H34" s="36"/>
      <c r="I34" s="37">
        <v>510100000</v>
      </c>
      <c r="J34" s="38" t="s">
        <v>41</v>
      </c>
    </row>
    <row r="35" spans="1:10" ht="24.75" customHeight="1">
      <c r="A35" s="35" t="s">
        <v>211</v>
      </c>
      <c r="B35" s="384" t="s">
        <v>303</v>
      </c>
      <c r="C35" s="384"/>
      <c r="D35" s="384"/>
      <c r="E35" s="384"/>
      <c r="F35" s="384"/>
      <c r="G35" s="36"/>
      <c r="H35" s="36"/>
      <c r="I35" s="37">
        <v>17184</v>
      </c>
      <c r="J35" s="38" t="s">
        <v>5</v>
      </c>
    </row>
    <row r="36" spans="1:10" ht="24.75" customHeight="1">
      <c r="A36" s="35" t="s">
        <v>12</v>
      </c>
      <c r="B36" s="384" t="s">
        <v>300</v>
      </c>
      <c r="C36" s="384"/>
      <c r="D36" s="384"/>
      <c r="E36" s="384"/>
      <c r="F36" s="384"/>
      <c r="G36" s="36"/>
      <c r="H36" s="36"/>
      <c r="I36" s="37"/>
      <c r="J36" s="38" t="s">
        <v>4</v>
      </c>
    </row>
    <row r="37" spans="1:10" ht="43.5" customHeight="1">
      <c r="A37" s="35" t="s">
        <v>11</v>
      </c>
      <c r="B37" s="383" t="s">
        <v>698</v>
      </c>
      <c r="C37" s="383"/>
      <c r="D37" s="383"/>
      <c r="E37" s="383"/>
      <c r="F37" s="383"/>
      <c r="G37" s="36"/>
      <c r="H37" s="36"/>
      <c r="I37" s="121" t="s">
        <v>273</v>
      </c>
      <c r="J37" s="38" t="s">
        <v>6</v>
      </c>
    </row>
    <row r="38" spans="1:10" ht="24.75" customHeight="1">
      <c r="A38" s="35" t="s">
        <v>110</v>
      </c>
      <c r="B38" s="384" t="s">
        <v>298</v>
      </c>
      <c r="C38" s="384"/>
      <c r="D38" s="384"/>
      <c r="E38" s="384"/>
      <c r="F38" s="384"/>
      <c r="G38" s="391" t="s">
        <v>53</v>
      </c>
      <c r="H38" s="391"/>
      <c r="I38" s="392"/>
      <c r="J38" s="38"/>
    </row>
    <row r="39" spans="1:10" ht="24.75" customHeight="1">
      <c r="A39" s="35" t="s">
        <v>15</v>
      </c>
      <c r="B39" s="384" t="s">
        <v>299</v>
      </c>
      <c r="C39" s="384"/>
      <c r="D39" s="384"/>
      <c r="E39" s="384"/>
      <c r="F39" s="384"/>
      <c r="G39" s="391" t="s">
        <v>54</v>
      </c>
      <c r="H39" s="391"/>
      <c r="I39" s="392"/>
      <c r="J39" s="38"/>
    </row>
    <row r="40" spans="1:10" ht="24.75" customHeight="1">
      <c r="A40" s="35" t="s">
        <v>38</v>
      </c>
      <c r="B40" s="387">
        <v>374</v>
      </c>
      <c r="C40" s="387"/>
      <c r="D40" s="387"/>
      <c r="E40" s="387"/>
      <c r="F40" s="387"/>
      <c r="G40" s="36"/>
      <c r="H40" s="36"/>
      <c r="I40" s="37"/>
      <c r="J40" s="38"/>
    </row>
    <row r="41" spans="1:10" ht="24.75" customHeight="1">
      <c r="A41" s="35" t="s">
        <v>119</v>
      </c>
      <c r="B41" s="383" t="s">
        <v>699</v>
      </c>
      <c r="C41" s="383"/>
      <c r="D41" s="383"/>
      <c r="E41" s="383"/>
      <c r="F41" s="383"/>
      <c r="G41" s="36"/>
      <c r="H41" s="36"/>
      <c r="I41" s="37"/>
      <c r="J41" s="38"/>
    </row>
    <row r="42" spans="1:10" ht="24.75" customHeight="1">
      <c r="A42" s="35" t="s">
        <v>7</v>
      </c>
      <c r="B42" s="383" t="s">
        <v>684</v>
      </c>
      <c r="C42" s="383"/>
      <c r="D42" s="383"/>
      <c r="E42" s="383"/>
      <c r="F42" s="383"/>
      <c r="G42" s="36"/>
      <c r="H42" s="36"/>
      <c r="I42" s="37"/>
      <c r="J42" s="38"/>
    </row>
    <row r="43" spans="1:10" ht="24.75" customHeight="1">
      <c r="A43" s="35" t="s">
        <v>8</v>
      </c>
      <c r="B43" s="383" t="s">
        <v>274</v>
      </c>
      <c r="C43" s="383"/>
      <c r="D43" s="383"/>
      <c r="E43" s="383"/>
      <c r="F43" s="383"/>
      <c r="G43" s="36"/>
      <c r="H43" s="36"/>
      <c r="I43" s="37"/>
      <c r="J43" s="38"/>
    </row>
    <row r="44" spans="1:10" ht="72" customHeight="1">
      <c r="A44" s="386" t="s">
        <v>700</v>
      </c>
      <c r="B44" s="385"/>
      <c r="C44" s="385"/>
      <c r="D44" s="385"/>
      <c r="E44" s="385"/>
      <c r="F44" s="385"/>
      <c r="G44" s="385"/>
      <c r="H44" s="385"/>
      <c r="I44" s="385"/>
      <c r="J44" s="385"/>
    </row>
    <row r="45" spans="1:10" ht="30" customHeight="1">
      <c r="A45" s="385" t="s">
        <v>55</v>
      </c>
      <c r="B45" s="385"/>
      <c r="C45" s="385"/>
      <c r="D45" s="385"/>
      <c r="E45" s="385"/>
      <c r="F45" s="385"/>
      <c r="G45" s="385"/>
      <c r="H45" s="385"/>
      <c r="I45" s="385"/>
      <c r="J45" s="385"/>
    </row>
    <row r="46" spans="1:10" ht="23.25" customHeight="1">
      <c r="B46" s="39"/>
      <c r="C46" s="27"/>
      <c r="D46" s="39"/>
      <c r="E46" s="39"/>
      <c r="F46" s="39"/>
      <c r="G46" s="39"/>
      <c r="H46" s="39"/>
      <c r="I46" s="39"/>
      <c r="J46" s="40" t="s">
        <v>131</v>
      </c>
    </row>
    <row r="47" spans="1:10" ht="29.25" customHeight="1">
      <c r="A47" s="388" t="s">
        <v>63</v>
      </c>
      <c r="B47" s="389" t="s">
        <v>13</v>
      </c>
      <c r="C47" s="389" t="s">
        <v>429</v>
      </c>
      <c r="D47" s="389" t="s">
        <v>430</v>
      </c>
      <c r="E47" s="390" t="s">
        <v>432</v>
      </c>
      <c r="F47" s="389" t="s">
        <v>431</v>
      </c>
      <c r="G47" s="388" t="s">
        <v>123</v>
      </c>
      <c r="H47" s="388"/>
      <c r="I47" s="388"/>
      <c r="J47" s="388"/>
    </row>
    <row r="48" spans="1:10" ht="75.75" customHeight="1">
      <c r="A48" s="388"/>
      <c r="B48" s="389"/>
      <c r="C48" s="389"/>
      <c r="D48" s="389"/>
      <c r="E48" s="390"/>
      <c r="F48" s="389"/>
      <c r="G48" s="52" t="s">
        <v>50</v>
      </c>
      <c r="H48" s="52" t="s">
        <v>51</v>
      </c>
      <c r="I48" s="52" t="s">
        <v>52</v>
      </c>
      <c r="J48" s="52" t="s">
        <v>23</v>
      </c>
    </row>
    <row r="49" spans="1:10" ht="20.100000000000001" customHeight="1">
      <c r="A49" s="34">
        <v>1</v>
      </c>
      <c r="B49" s="367">
        <v>2</v>
      </c>
      <c r="C49" s="367">
        <v>3</v>
      </c>
      <c r="D49" s="367">
        <v>4</v>
      </c>
      <c r="E49" s="367">
        <v>5</v>
      </c>
      <c r="F49" s="367">
        <v>6</v>
      </c>
      <c r="G49" s="367">
        <v>7</v>
      </c>
      <c r="H49" s="367">
        <v>8</v>
      </c>
      <c r="I49" s="367">
        <v>9</v>
      </c>
      <c r="J49" s="367">
        <v>10</v>
      </c>
    </row>
    <row r="50" spans="1:10" ht="24.95" customHeight="1">
      <c r="A50" s="402" t="s">
        <v>193</v>
      </c>
      <c r="B50" s="402"/>
      <c r="C50" s="402"/>
      <c r="D50" s="402"/>
      <c r="E50" s="402"/>
      <c r="F50" s="402"/>
      <c r="G50" s="402"/>
      <c r="H50" s="402"/>
      <c r="I50" s="402"/>
      <c r="J50" s="402"/>
    </row>
    <row r="51" spans="1:10" ht="45" customHeight="1">
      <c r="A51" s="202" t="s">
        <v>159</v>
      </c>
      <c r="B51" s="366">
        <v>1000</v>
      </c>
      <c r="C51" s="137">
        <v>753.3</v>
      </c>
      <c r="D51" s="137">
        <v>19117.599999999999</v>
      </c>
      <c r="E51" s="137">
        <v>30201.3</v>
      </c>
      <c r="F51" s="137">
        <f>G51+H51+I51+J51</f>
        <v>94220.099999999991</v>
      </c>
      <c r="G51" s="137">
        <v>17135.3</v>
      </c>
      <c r="H51" s="137">
        <v>25686.6</v>
      </c>
      <c r="I51" s="137">
        <v>25690.5</v>
      </c>
      <c r="J51" s="137">
        <v>25707.7</v>
      </c>
    </row>
    <row r="52" spans="1:10" ht="57.75" customHeight="1">
      <c r="A52" s="202" t="s">
        <v>157</v>
      </c>
      <c r="B52" s="174">
        <v>1010</v>
      </c>
      <c r="C52" s="307">
        <f>SUM(C53:C57)</f>
        <v>-780.30000000000018</v>
      </c>
      <c r="D52" s="137">
        <f t="shared" ref="D52:J52" si="0">SUM(D53:D57)</f>
        <v>-16063.2</v>
      </c>
      <c r="E52" s="307">
        <f>SUM(E53:E57)</f>
        <v>-30652.500000000004</v>
      </c>
      <c r="F52" s="137">
        <f>F53+F54+F55+F56+F57</f>
        <v>-100262.39999999999</v>
      </c>
      <c r="G52" s="137">
        <f>SUM(G53:G57)</f>
        <v>-23196.1</v>
      </c>
      <c r="H52" s="137">
        <f t="shared" si="0"/>
        <v>-30407.5</v>
      </c>
      <c r="I52" s="137">
        <f t="shared" si="0"/>
        <v>-22359.4</v>
      </c>
      <c r="J52" s="137">
        <f t="shared" si="0"/>
        <v>-24299.399999999998</v>
      </c>
    </row>
    <row r="53" spans="1:10" ht="30" customHeight="1">
      <c r="A53" s="171" t="s">
        <v>158</v>
      </c>
      <c r="B53" s="178">
        <v>1011</v>
      </c>
      <c r="C53" s="319">
        <v>-599.70000000000005</v>
      </c>
      <c r="D53" s="138">
        <v>-358.8</v>
      </c>
      <c r="E53" s="319">
        <v>-6673.6</v>
      </c>
      <c r="F53" s="138">
        <f>SUM(G53:J53)</f>
        <v>-13213.699999999999</v>
      </c>
      <c r="G53" s="138">
        <v>-4765.8999999999996</v>
      </c>
      <c r="H53" s="138">
        <f>-3477.7-800</f>
        <v>-4277.7</v>
      </c>
      <c r="I53" s="138">
        <v>-1655</v>
      </c>
      <c r="J53" s="138">
        <v>-2515.1</v>
      </c>
    </row>
    <row r="54" spans="1:10" ht="28.5" customHeight="1">
      <c r="A54" s="171" t="s">
        <v>1</v>
      </c>
      <c r="B54" s="178">
        <v>1012</v>
      </c>
      <c r="C54" s="319">
        <v>-133.69999999999999</v>
      </c>
      <c r="D54" s="138">
        <v>-12904.1</v>
      </c>
      <c r="E54" s="319">
        <v>-16766.8</v>
      </c>
      <c r="F54" s="138">
        <f>SUM(G54:J54)</f>
        <v>-69226.7</v>
      </c>
      <c r="G54" s="138">
        <v>-14467.3</v>
      </c>
      <c r="H54" s="138">
        <v>-20957.099999999999</v>
      </c>
      <c r="I54" s="138">
        <v>-16534</v>
      </c>
      <c r="J54" s="138">
        <v>-17268.3</v>
      </c>
    </row>
    <row r="55" spans="1:10" ht="29.25" customHeight="1">
      <c r="A55" s="171" t="s">
        <v>2</v>
      </c>
      <c r="B55" s="178">
        <v>1013</v>
      </c>
      <c r="C55" s="319">
        <v>-27.7</v>
      </c>
      <c r="D55" s="138">
        <v>-2800.3</v>
      </c>
      <c r="E55" s="319">
        <v>-3562.9</v>
      </c>
      <c r="F55" s="138">
        <f>SUM(G55:J55)</f>
        <v>-15068.5</v>
      </c>
      <c r="G55" s="138">
        <v>-3321.2</v>
      </c>
      <c r="H55" s="138">
        <f>-4275.4-86.6</f>
        <v>-4362</v>
      </c>
      <c r="I55" s="138">
        <v>-3520.7</v>
      </c>
      <c r="J55" s="138">
        <v>-3864.6</v>
      </c>
    </row>
    <row r="56" spans="1:10" ht="29.25" customHeight="1">
      <c r="A56" s="171" t="s">
        <v>3</v>
      </c>
      <c r="B56" s="178">
        <v>1014</v>
      </c>
      <c r="C56" s="138" t="s">
        <v>67</v>
      </c>
      <c r="D56" s="138" t="s">
        <v>67</v>
      </c>
      <c r="E56" s="319">
        <v>-2094.5</v>
      </c>
      <c r="F56" s="138">
        <f>SUM(G56:J56)</f>
        <v>-2104</v>
      </c>
      <c r="G56" s="138">
        <v>-526</v>
      </c>
      <c r="H56" s="138">
        <v>-526</v>
      </c>
      <c r="I56" s="138">
        <v>-526</v>
      </c>
      <c r="J56" s="138">
        <v>-526</v>
      </c>
    </row>
    <row r="57" spans="1:10" ht="30" customHeight="1">
      <c r="A57" s="171" t="s">
        <v>114</v>
      </c>
      <c r="B57" s="178">
        <v>1015</v>
      </c>
      <c r="C57" s="138">
        <v>-19.2</v>
      </c>
      <c r="D57" s="138" t="s">
        <v>67</v>
      </c>
      <c r="E57" s="138">
        <v>-1554.7</v>
      </c>
      <c r="F57" s="138">
        <f>SUM(G57:J57)</f>
        <v>-649.5</v>
      </c>
      <c r="G57" s="138">
        <v>-115.7</v>
      </c>
      <c r="H57" s="138">
        <v>-284.7</v>
      </c>
      <c r="I57" s="138">
        <v>-123.7</v>
      </c>
      <c r="J57" s="138">
        <v>-125.4</v>
      </c>
    </row>
    <row r="58" spans="1:10" ht="28.5" customHeight="1">
      <c r="A58" s="202" t="s">
        <v>66</v>
      </c>
      <c r="B58" s="178">
        <v>1020</v>
      </c>
      <c r="C58" s="137">
        <f>SUM(C51:C52)</f>
        <v>-27.000000000000227</v>
      </c>
      <c r="D58" s="137">
        <f t="shared" ref="D58:J58" si="1">SUM(D51:D52)</f>
        <v>3054.3999999999978</v>
      </c>
      <c r="E58" s="137">
        <f t="shared" si="1"/>
        <v>-451.20000000000437</v>
      </c>
      <c r="F58" s="137">
        <f>F51+F52</f>
        <v>-6042.3000000000029</v>
      </c>
      <c r="G58" s="137">
        <f>SUM(G51:G52)</f>
        <v>-6060.7999999999993</v>
      </c>
      <c r="H58" s="137">
        <f>SUM(H51:H52)</f>
        <v>-4720.9000000000015</v>
      </c>
      <c r="I58" s="137">
        <f>SUM(I51:I52)</f>
        <v>3331.0999999999985</v>
      </c>
      <c r="J58" s="137">
        <f t="shared" si="1"/>
        <v>1408.3000000000029</v>
      </c>
    </row>
    <row r="59" spans="1:10" ht="40.5" customHeight="1">
      <c r="A59" s="202" t="s">
        <v>182</v>
      </c>
      <c r="B59" s="174">
        <v>1020</v>
      </c>
      <c r="C59" s="307">
        <f>SUM(C60:C64)</f>
        <v>-21250.2</v>
      </c>
      <c r="D59" s="137">
        <f>SUM(D60:D64)</f>
        <v>-3436.2</v>
      </c>
      <c r="E59" s="307">
        <f>SUM(E60:E64)</f>
        <v>-15455.200000000003</v>
      </c>
      <c r="F59" s="137">
        <f>F60+F61+F62+F63+F64</f>
        <v>-11994.699999999999</v>
      </c>
      <c r="G59" s="137">
        <f>SUM(G60:G64)</f>
        <v>-3167.7000000000003</v>
      </c>
      <c r="H59" s="137">
        <f>SUM(H60:H64)</f>
        <v>-2726.3</v>
      </c>
      <c r="I59" s="137">
        <f>SUM(I60:I64)</f>
        <v>-2904.2000000000003</v>
      </c>
      <c r="J59" s="137">
        <f>SUM(J60:J64)</f>
        <v>-3196.5</v>
      </c>
    </row>
    <row r="60" spans="1:10" ht="27.75" customHeight="1">
      <c r="A60" s="171" t="s">
        <v>158</v>
      </c>
      <c r="B60" s="178">
        <v>1021</v>
      </c>
      <c r="C60" s="319">
        <v>-3398.1</v>
      </c>
      <c r="D60" s="138">
        <v>-50.6</v>
      </c>
      <c r="E60" s="319">
        <v>-2050.1999999999998</v>
      </c>
      <c r="F60" s="138">
        <f>SUM(G60:J60)</f>
        <v>-2422.2999999999997</v>
      </c>
      <c r="G60" s="138">
        <v>-778.9</v>
      </c>
      <c r="H60" s="138">
        <v>-335.2</v>
      </c>
      <c r="I60" s="138">
        <v>-504.1</v>
      </c>
      <c r="J60" s="138">
        <v>-804.1</v>
      </c>
    </row>
    <row r="61" spans="1:10" ht="27.75" customHeight="1">
      <c r="A61" s="171" t="s">
        <v>1</v>
      </c>
      <c r="B61" s="178">
        <v>1022</v>
      </c>
      <c r="C61" s="319">
        <v>-13874.2</v>
      </c>
      <c r="D61" s="138">
        <v>-1285.5999999999999</v>
      </c>
      <c r="E61" s="319">
        <v>-10117.200000000001</v>
      </c>
      <c r="F61" s="138">
        <f>SUM(G61:J61)</f>
        <v>-7309</v>
      </c>
      <c r="G61" s="138">
        <v>-1827.1</v>
      </c>
      <c r="H61" s="138">
        <v>-1827.3</v>
      </c>
      <c r="I61" s="138">
        <v>-1827.3</v>
      </c>
      <c r="J61" s="138">
        <v>-1827.3</v>
      </c>
    </row>
    <row r="62" spans="1:10" ht="27.75" customHeight="1">
      <c r="A62" s="171" t="s">
        <v>2</v>
      </c>
      <c r="B62" s="178">
        <v>1023</v>
      </c>
      <c r="C62" s="319">
        <v>-3022.3</v>
      </c>
      <c r="D62" s="138">
        <v>-279</v>
      </c>
      <c r="E62" s="319">
        <v>-2221.1999999999998</v>
      </c>
      <c r="F62" s="138">
        <f>SUM(G62:J62)</f>
        <v>-1593.5</v>
      </c>
      <c r="G62" s="138">
        <v>-398.3</v>
      </c>
      <c r="H62" s="138">
        <v>-399</v>
      </c>
      <c r="I62" s="138">
        <v>-399</v>
      </c>
      <c r="J62" s="138">
        <v>-397.2</v>
      </c>
    </row>
    <row r="63" spans="1:10" ht="27.75" customHeight="1">
      <c r="A63" s="171" t="s">
        <v>3</v>
      </c>
      <c r="B63" s="178">
        <v>1024</v>
      </c>
      <c r="C63" s="319">
        <v>-837.2</v>
      </c>
      <c r="D63" s="138">
        <v>-832</v>
      </c>
      <c r="E63" s="319">
        <v>-287</v>
      </c>
      <c r="F63" s="138">
        <f>SUM(G63:J63)</f>
        <v>-300</v>
      </c>
      <c r="G63" s="138">
        <v>-75</v>
      </c>
      <c r="H63" s="138">
        <v>-75</v>
      </c>
      <c r="I63" s="138">
        <v>-75</v>
      </c>
      <c r="J63" s="138">
        <v>-75</v>
      </c>
    </row>
    <row r="64" spans="1:10" ht="27.75" customHeight="1">
      <c r="A64" s="171" t="s">
        <v>160</v>
      </c>
      <c r="B64" s="178">
        <v>1025</v>
      </c>
      <c r="C64" s="138">
        <v>-118.4</v>
      </c>
      <c r="D64" s="138">
        <v>-989</v>
      </c>
      <c r="E64" s="319">
        <v>-779.6</v>
      </c>
      <c r="F64" s="138">
        <f>SUM(G64:J64)</f>
        <v>-369.9</v>
      </c>
      <c r="G64" s="138">
        <v>-88.4</v>
      </c>
      <c r="H64" s="138">
        <v>-89.8</v>
      </c>
      <c r="I64" s="138">
        <v>-98.8</v>
      </c>
      <c r="J64" s="138">
        <v>-92.9</v>
      </c>
    </row>
    <row r="65" spans="1:12" ht="33.75" customHeight="1">
      <c r="A65" s="202" t="s">
        <v>85</v>
      </c>
      <c r="B65" s="174">
        <v>1040</v>
      </c>
      <c r="C65" s="137">
        <f>SUM(C66:C67)</f>
        <v>29736.6</v>
      </c>
      <c r="D65" s="137">
        <f>SUM(D66:D67)</f>
        <v>11159.3</v>
      </c>
      <c r="E65" s="137">
        <f>SUM(E66:E67)</f>
        <v>19304.8</v>
      </c>
      <c r="F65" s="137">
        <f>G65+H65+I65+J65</f>
        <v>18929.100000000002</v>
      </c>
      <c r="G65" s="137">
        <v>8690.9</v>
      </c>
      <c r="H65" s="137">
        <v>8183.6</v>
      </c>
      <c r="I65" s="137">
        <v>697.4</v>
      </c>
      <c r="J65" s="137">
        <v>1357.2</v>
      </c>
      <c r="L65" s="247"/>
    </row>
    <row r="66" spans="1:12" ht="27.75" customHeight="1">
      <c r="A66" s="171" t="s">
        <v>86</v>
      </c>
      <c r="B66" s="178">
        <v>1041</v>
      </c>
      <c r="C66" s="138"/>
      <c r="D66" s="138"/>
      <c r="E66" s="138"/>
      <c r="F66" s="138">
        <f t="shared" ref="F66:F84" si="2">SUM(G66:J66)</f>
        <v>0</v>
      </c>
      <c r="G66" s="138"/>
      <c r="H66" s="138"/>
      <c r="I66" s="138"/>
      <c r="J66" s="138"/>
    </row>
    <row r="67" spans="1:12" ht="27.75" customHeight="1">
      <c r="A67" s="171" t="s">
        <v>87</v>
      </c>
      <c r="B67" s="178">
        <v>1042</v>
      </c>
      <c r="C67" s="138">
        <v>29736.6</v>
      </c>
      <c r="D67" s="138">
        <v>11159.3</v>
      </c>
      <c r="E67" s="138">
        <v>19304.8</v>
      </c>
      <c r="F67" s="138">
        <f>G67+H67+I67+J67</f>
        <v>18929.100000000002</v>
      </c>
      <c r="G67" s="138">
        <v>8690.9</v>
      </c>
      <c r="H67" s="138">
        <v>8183.6</v>
      </c>
      <c r="I67" s="138">
        <v>697.4</v>
      </c>
      <c r="J67" s="138">
        <v>1357.2</v>
      </c>
    </row>
    <row r="68" spans="1:12" ht="47.25" customHeight="1">
      <c r="A68" s="202" t="s">
        <v>30</v>
      </c>
      <c r="B68" s="174">
        <v>1030</v>
      </c>
      <c r="C68" s="307">
        <f>SUM(C69:C73)</f>
        <v>-9151.7999999999993</v>
      </c>
      <c r="D68" s="137">
        <f t="shared" ref="D68" si="3">SUM(D69:D73)</f>
        <v>-11609.5</v>
      </c>
      <c r="E68" s="307">
        <f>SUM(E69:E73)</f>
        <v>-225.5</v>
      </c>
      <c r="F68" s="137">
        <v>-232.7</v>
      </c>
      <c r="G68" s="137">
        <v>-67.599999999999994</v>
      </c>
      <c r="H68" s="137">
        <v>-48.8</v>
      </c>
      <c r="I68" s="137">
        <v>-48.8</v>
      </c>
      <c r="J68" s="137">
        <v>-67.5</v>
      </c>
    </row>
    <row r="69" spans="1:12" ht="27.75" customHeight="1">
      <c r="A69" s="171" t="s">
        <v>158</v>
      </c>
      <c r="B69" s="178">
        <v>1031</v>
      </c>
      <c r="C69" s="319">
        <v>0</v>
      </c>
      <c r="D69" s="138" t="s">
        <v>67</v>
      </c>
      <c r="E69" s="319">
        <v>0</v>
      </c>
      <c r="F69" s="138">
        <f t="shared" si="2"/>
        <v>0</v>
      </c>
      <c r="G69" s="138" t="s">
        <v>67</v>
      </c>
      <c r="H69" s="138" t="s">
        <v>67</v>
      </c>
      <c r="I69" s="138" t="s">
        <v>67</v>
      </c>
      <c r="J69" s="138" t="s">
        <v>67</v>
      </c>
    </row>
    <row r="70" spans="1:12" ht="27.75" customHeight="1">
      <c r="A70" s="171" t="s">
        <v>1</v>
      </c>
      <c r="B70" s="178">
        <v>1032</v>
      </c>
      <c r="C70" s="319">
        <v>-4906.7</v>
      </c>
      <c r="D70" s="138">
        <v>-6149.3</v>
      </c>
      <c r="E70" s="319">
        <v>-142</v>
      </c>
      <c r="F70" s="138">
        <v>-192.1</v>
      </c>
      <c r="G70" s="138">
        <v>-56.1</v>
      </c>
      <c r="H70" s="138">
        <v>-40</v>
      </c>
      <c r="I70" s="138">
        <v>-40</v>
      </c>
      <c r="J70" s="138">
        <v>-56</v>
      </c>
    </row>
    <row r="71" spans="1:12" ht="27.75" customHeight="1">
      <c r="A71" s="171" t="s">
        <v>2</v>
      </c>
      <c r="B71" s="178">
        <v>1033</v>
      </c>
      <c r="C71" s="319">
        <v>-1039.7</v>
      </c>
      <c r="D71" s="138">
        <v>-1332.6</v>
      </c>
      <c r="E71" s="319">
        <v>-30.6</v>
      </c>
      <c r="F71" s="138">
        <v>-40.6</v>
      </c>
      <c r="G71" s="138">
        <v>-11.5</v>
      </c>
      <c r="H71" s="138">
        <v>-8.8000000000000007</v>
      </c>
      <c r="I71" s="138">
        <v>-8.8000000000000007</v>
      </c>
      <c r="J71" s="138">
        <v>-11.5</v>
      </c>
    </row>
    <row r="72" spans="1:12" ht="27.75" customHeight="1">
      <c r="A72" s="171" t="s">
        <v>3</v>
      </c>
      <c r="B72" s="178">
        <v>1034</v>
      </c>
      <c r="C72" s="319" t="s">
        <v>67</v>
      </c>
      <c r="D72" s="138" t="s">
        <v>67</v>
      </c>
      <c r="E72" s="319" t="s">
        <v>67</v>
      </c>
      <c r="F72" s="138">
        <f t="shared" si="2"/>
        <v>0</v>
      </c>
      <c r="G72" s="138" t="s">
        <v>67</v>
      </c>
      <c r="H72" s="138" t="s">
        <v>67</v>
      </c>
      <c r="I72" s="138" t="s">
        <v>67</v>
      </c>
      <c r="J72" s="138" t="s">
        <v>67</v>
      </c>
    </row>
    <row r="73" spans="1:12" ht="27.75" customHeight="1">
      <c r="A73" s="171" t="s">
        <v>164</v>
      </c>
      <c r="B73" s="178">
        <v>1035</v>
      </c>
      <c r="C73" s="319">
        <v>-3205.4</v>
      </c>
      <c r="D73" s="138">
        <v>-4127.6000000000004</v>
      </c>
      <c r="E73" s="319">
        <v>-52.9</v>
      </c>
      <c r="F73" s="138">
        <v>0</v>
      </c>
      <c r="G73" s="138"/>
      <c r="H73" s="138"/>
      <c r="I73" s="138"/>
      <c r="J73" s="138"/>
    </row>
    <row r="74" spans="1:12" ht="47.25" customHeight="1">
      <c r="A74" s="202" t="s">
        <v>0</v>
      </c>
      <c r="B74" s="174">
        <v>1100</v>
      </c>
      <c r="C74" s="307">
        <f>SUM(C58,C59,C65,C68)</f>
        <v>-692.40000000000146</v>
      </c>
      <c r="D74" s="137">
        <f t="shared" ref="D74:J74" si="4">SUM(D58,D59,D65,D68)</f>
        <v>-832.00000000000364</v>
      </c>
      <c r="E74" s="137">
        <f t="shared" si="4"/>
        <v>3172.8999999999924</v>
      </c>
      <c r="F74" s="307">
        <f t="shared" si="4"/>
        <v>659.40000000000214</v>
      </c>
      <c r="G74" s="307">
        <f t="shared" si="4"/>
        <v>-605.20000000000039</v>
      </c>
      <c r="H74" s="307">
        <f t="shared" si="4"/>
        <v>687.59999999999877</v>
      </c>
      <c r="I74" s="307">
        <f t="shared" si="4"/>
        <v>1075.4999999999984</v>
      </c>
      <c r="J74" s="307">
        <f t="shared" si="4"/>
        <v>-498.49999999999704</v>
      </c>
    </row>
    <row r="75" spans="1:12" ht="27.75" customHeight="1">
      <c r="A75" s="202" t="s">
        <v>161</v>
      </c>
      <c r="B75" s="174">
        <v>1130</v>
      </c>
      <c r="C75" s="137"/>
      <c r="D75" s="137"/>
      <c r="E75" s="137">
        <v>41.2</v>
      </c>
      <c r="F75" s="137">
        <f>G75+H75+I75+J75</f>
        <v>52.999999999999993</v>
      </c>
      <c r="G75" s="137">
        <v>13.2</v>
      </c>
      <c r="H75" s="137">
        <v>13.2</v>
      </c>
      <c r="I75" s="137">
        <v>13.2</v>
      </c>
      <c r="J75" s="137">
        <v>13.4</v>
      </c>
    </row>
    <row r="76" spans="1:12" ht="27.75" customHeight="1">
      <c r="A76" s="203" t="s">
        <v>162</v>
      </c>
      <c r="B76" s="174">
        <v>1140</v>
      </c>
      <c r="C76" s="137" t="s">
        <v>67</v>
      </c>
      <c r="D76" s="137" t="s">
        <v>67</v>
      </c>
      <c r="E76" s="137" t="s">
        <v>67</v>
      </c>
      <c r="F76" s="137">
        <f t="shared" si="2"/>
        <v>0</v>
      </c>
      <c r="G76" s="138" t="s">
        <v>67</v>
      </c>
      <c r="H76" s="138" t="s">
        <v>67</v>
      </c>
      <c r="I76" s="138" t="s">
        <v>67</v>
      </c>
      <c r="J76" s="138" t="s">
        <v>67</v>
      </c>
    </row>
    <row r="77" spans="1:12" ht="27.75" customHeight="1">
      <c r="A77" s="202" t="s">
        <v>434</v>
      </c>
      <c r="B77" s="174">
        <v>1150</v>
      </c>
      <c r="C77" s="137">
        <v>705.7</v>
      </c>
      <c r="D77" s="137">
        <v>832</v>
      </c>
      <c r="E77" s="307">
        <f>1927.9-41.2</f>
        <v>1886.7</v>
      </c>
      <c r="F77" s="137">
        <v>2404</v>
      </c>
      <c r="G77" s="137">
        <v>601</v>
      </c>
      <c r="H77" s="137">
        <v>601</v>
      </c>
      <c r="I77" s="137">
        <v>601</v>
      </c>
      <c r="J77" s="137">
        <v>601</v>
      </c>
    </row>
    <row r="78" spans="1:12" ht="27.75" customHeight="1">
      <c r="A78" s="202" t="s">
        <v>163</v>
      </c>
      <c r="B78" s="174">
        <v>1160</v>
      </c>
      <c r="C78" s="137" t="s">
        <v>67</v>
      </c>
      <c r="D78" s="137" t="s">
        <v>67</v>
      </c>
      <c r="E78" s="137" t="s">
        <v>67</v>
      </c>
      <c r="F78" s="137">
        <f t="shared" si="2"/>
        <v>0</v>
      </c>
      <c r="G78" s="138" t="s">
        <v>67</v>
      </c>
      <c r="H78" s="138" t="s">
        <v>67</v>
      </c>
      <c r="I78" s="138" t="s">
        <v>67</v>
      </c>
      <c r="J78" s="138" t="s">
        <v>67</v>
      </c>
    </row>
    <row r="79" spans="1:12" ht="28.5" customHeight="1">
      <c r="A79" s="202" t="s">
        <v>35</v>
      </c>
      <c r="B79" s="174">
        <v>1170</v>
      </c>
      <c r="C79" s="307">
        <f>SUM(C74,C75:C78)</f>
        <v>13.29999999999859</v>
      </c>
      <c r="D79" s="137">
        <f t="shared" ref="D79:J79" si="5">SUM(D74,D75:D78)</f>
        <v>-3.637978807091713E-12</v>
      </c>
      <c r="E79" s="137">
        <f>SUM(E74,E75:E78)</f>
        <v>5100.799999999992</v>
      </c>
      <c r="F79" s="307">
        <f>SUM(F74,F75:F78)</f>
        <v>3116.4000000000024</v>
      </c>
      <c r="G79" s="307">
        <f t="shared" si="5"/>
        <v>8.9999999999996589</v>
      </c>
      <c r="H79" s="307">
        <f t="shared" si="5"/>
        <v>1301.7999999999988</v>
      </c>
      <c r="I79" s="307">
        <f t="shared" si="5"/>
        <v>1689.6999999999985</v>
      </c>
      <c r="J79" s="307">
        <f t="shared" si="5"/>
        <v>115.90000000000293</v>
      </c>
    </row>
    <row r="80" spans="1:12" ht="27.75" customHeight="1">
      <c r="A80" s="203" t="s">
        <v>69</v>
      </c>
      <c r="B80" s="178">
        <v>1180</v>
      </c>
      <c r="C80" s="319" t="s">
        <v>67</v>
      </c>
      <c r="D80" s="138" t="s">
        <v>67</v>
      </c>
      <c r="E80" s="138" t="s">
        <v>67</v>
      </c>
      <c r="F80" s="319">
        <f t="shared" si="2"/>
        <v>0</v>
      </c>
      <c r="G80" s="319" t="s">
        <v>67</v>
      </c>
      <c r="H80" s="319" t="s">
        <v>67</v>
      </c>
      <c r="I80" s="319" t="s">
        <v>67</v>
      </c>
      <c r="J80" s="319" t="s">
        <v>67</v>
      </c>
    </row>
    <row r="81" spans="1:20" ht="27" customHeight="1">
      <c r="A81" s="203" t="s">
        <v>70</v>
      </c>
      <c r="B81" s="178">
        <v>1181</v>
      </c>
      <c r="C81" s="319"/>
      <c r="D81" s="138"/>
      <c r="E81" s="138"/>
      <c r="F81" s="319">
        <f t="shared" si="2"/>
        <v>0</v>
      </c>
      <c r="G81" s="319"/>
      <c r="H81" s="319"/>
      <c r="I81" s="319"/>
      <c r="J81" s="319"/>
    </row>
    <row r="82" spans="1:20" ht="28.5" customHeight="1">
      <c r="A82" s="202" t="s">
        <v>108</v>
      </c>
      <c r="B82" s="178">
        <v>1200</v>
      </c>
      <c r="C82" s="307">
        <f>SUM(C79:C81)</f>
        <v>13.29999999999859</v>
      </c>
      <c r="D82" s="137">
        <f t="shared" ref="D82:J82" si="6">SUM(D79:D81)</f>
        <v>-3.637978807091713E-12</v>
      </c>
      <c r="E82" s="137">
        <f t="shared" si="6"/>
        <v>5100.799999999992</v>
      </c>
      <c r="F82" s="307">
        <f t="shared" si="6"/>
        <v>3116.4000000000024</v>
      </c>
      <c r="G82" s="307">
        <f t="shared" si="6"/>
        <v>8.9999999999996589</v>
      </c>
      <c r="H82" s="307">
        <f t="shared" si="6"/>
        <v>1301.7999999999988</v>
      </c>
      <c r="I82" s="307">
        <f t="shared" si="6"/>
        <v>1689.6999999999985</v>
      </c>
      <c r="J82" s="307">
        <f t="shared" si="6"/>
        <v>115.90000000000293</v>
      </c>
    </row>
    <row r="83" spans="1:20" ht="35.25" customHeight="1">
      <c r="A83" s="203" t="s">
        <v>111</v>
      </c>
      <c r="B83" s="178">
        <v>1201</v>
      </c>
      <c r="C83" s="138"/>
      <c r="D83" s="138"/>
      <c r="E83" s="138"/>
      <c r="F83" s="138">
        <f t="shared" si="2"/>
        <v>0</v>
      </c>
      <c r="G83" s="138"/>
      <c r="H83" s="138"/>
      <c r="I83" s="138"/>
      <c r="J83" s="138"/>
    </row>
    <row r="84" spans="1:20" ht="33" customHeight="1">
      <c r="A84" s="203" t="s">
        <v>112</v>
      </c>
      <c r="B84" s="178">
        <v>1202</v>
      </c>
      <c r="C84" s="138" t="s">
        <v>67</v>
      </c>
      <c r="D84" s="138" t="s">
        <v>67</v>
      </c>
      <c r="E84" s="138" t="s">
        <v>67</v>
      </c>
      <c r="F84" s="138">
        <f t="shared" si="2"/>
        <v>0</v>
      </c>
      <c r="G84" s="138" t="s">
        <v>67</v>
      </c>
      <c r="H84" s="138" t="s">
        <v>67</v>
      </c>
      <c r="I84" s="138" t="s">
        <v>67</v>
      </c>
      <c r="J84" s="138" t="s">
        <v>67</v>
      </c>
    </row>
    <row r="85" spans="1:20" ht="33" customHeight="1">
      <c r="A85" s="202" t="s">
        <v>209</v>
      </c>
      <c r="B85" s="174">
        <v>1210</v>
      </c>
      <c r="C85" s="137">
        <f>SUM(C51,C65,C75,C77,C81)</f>
        <v>31195.599999999999</v>
      </c>
      <c r="D85" s="137">
        <f t="shared" ref="D85" si="7">SUM(D51,D65,D75,D77,D81)</f>
        <v>31108.899999999998</v>
      </c>
      <c r="E85" s="137">
        <f>E75+E65+E51+E77</f>
        <v>51434</v>
      </c>
      <c r="F85" s="137">
        <f>F75+F65+F51+F77</f>
        <v>115606.2</v>
      </c>
      <c r="G85" s="137">
        <f>G51+G65+G75+G77</f>
        <v>26440.399999999998</v>
      </c>
      <c r="H85" s="137">
        <f>H51+H65+H75+H77</f>
        <v>34484.399999999994</v>
      </c>
      <c r="I85" s="137">
        <f>I77+I75+I65+I51</f>
        <v>27002.1</v>
      </c>
      <c r="J85" s="137">
        <f>J77+J75+J67+J51</f>
        <v>27679.3</v>
      </c>
    </row>
    <row r="86" spans="1:20" ht="33" customHeight="1">
      <c r="A86" s="202" t="s">
        <v>210</v>
      </c>
      <c r="B86" s="174">
        <v>1220</v>
      </c>
      <c r="C86" s="137">
        <f>SUM(C52,C59,C68,C76,C78,C80)</f>
        <v>-31182.3</v>
      </c>
      <c r="D86" s="137">
        <f>SUM(D52,D59,D68,D76,D78,D80)</f>
        <v>-31108.9</v>
      </c>
      <c r="E86" s="137">
        <f>SUM(E52,E59,E68,E76,E78,E80)</f>
        <v>-46333.200000000004</v>
      </c>
      <c r="F86" s="137">
        <f>F52+F68+F59</f>
        <v>-112489.79999999999</v>
      </c>
      <c r="G86" s="137">
        <f>SUM(G52,G59,G68,G76,G78,G80)</f>
        <v>-26431.399999999998</v>
      </c>
      <c r="H86" s="137">
        <f>SUM(H52,H59,H68,H76,H78,H80)</f>
        <v>-33182.600000000006</v>
      </c>
      <c r="I86" s="137">
        <f>SUM(I52,I59,I68,I76,I78,I80)</f>
        <v>-25312.400000000001</v>
      </c>
      <c r="J86" s="137">
        <f>SUM(J52,J59,J68,J76,J78,J80)</f>
        <v>-27563.399999999998</v>
      </c>
      <c r="K86" s="247"/>
    </row>
    <row r="87" spans="1:20" ht="33" customHeight="1">
      <c r="A87" s="170" t="s">
        <v>58</v>
      </c>
      <c r="B87" s="139"/>
      <c r="C87" s="137"/>
      <c r="D87" s="137"/>
      <c r="E87" s="137"/>
      <c r="F87" s="137"/>
      <c r="G87" s="137"/>
      <c r="H87" s="137"/>
      <c r="I87" s="137"/>
      <c r="J87" s="137"/>
      <c r="K87" s="53" t="s">
        <v>545</v>
      </c>
    </row>
    <row r="88" spans="1:20" ht="33" customHeight="1">
      <c r="A88" s="171" t="s">
        <v>130</v>
      </c>
      <c r="B88" s="142">
        <v>9000</v>
      </c>
      <c r="C88" s="319">
        <v>3997.8</v>
      </c>
      <c r="D88" s="138">
        <v>409.4</v>
      </c>
      <c r="E88" s="319">
        <v>8723.7999999999993</v>
      </c>
      <c r="F88" s="319">
        <v>15636</v>
      </c>
      <c r="G88" s="138">
        <v>5544.8</v>
      </c>
      <c r="H88" s="138">
        <v>4612.8999999999996</v>
      </c>
      <c r="I88" s="138">
        <v>2159.1</v>
      </c>
      <c r="J88" s="138">
        <v>3319.2</v>
      </c>
      <c r="K88" s="53"/>
    </row>
    <row r="89" spans="1:20" ht="33" customHeight="1">
      <c r="A89" s="171" t="s">
        <v>1</v>
      </c>
      <c r="B89" s="142">
        <v>9010</v>
      </c>
      <c r="C89" s="319">
        <v>18914.599999999999</v>
      </c>
      <c r="D89" s="138">
        <v>20339</v>
      </c>
      <c r="E89" s="319">
        <v>27026</v>
      </c>
      <c r="F89" s="319">
        <v>76727.8</v>
      </c>
      <c r="G89" s="138">
        <v>16350.5</v>
      </c>
      <c r="H89" s="138">
        <v>22824.400000000001</v>
      </c>
      <c r="I89" s="138">
        <v>18401.3</v>
      </c>
      <c r="J89" s="138">
        <v>19151.599999999999</v>
      </c>
      <c r="K89" s="53"/>
      <c r="L89" s="198"/>
      <c r="M89" s="198"/>
      <c r="N89" s="198"/>
      <c r="O89" s="198"/>
    </row>
    <row r="90" spans="1:20" ht="33" customHeight="1">
      <c r="A90" s="171" t="s">
        <v>2</v>
      </c>
      <c r="B90" s="142">
        <v>9020</v>
      </c>
      <c r="C90" s="319">
        <v>4089.7</v>
      </c>
      <c r="D90" s="138">
        <v>4411.8999999999996</v>
      </c>
      <c r="E90" s="319">
        <v>5814.7</v>
      </c>
      <c r="F90" s="319">
        <v>16702.599999999999</v>
      </c>
      <c r="G90" s="138">
        <v>3731</v>
      </c>
      <c r="H90" s="138">
        <v>4769.8</v>
      </c>
      <c r="I90" s="138">
        <v>3928.5</v>
      </c>
      <c r="J90" s="138">
        <v>4273.3</v>
      </c>
      <c r="K90" s="53"/>
      <c r="L90" s="198"/>
    </row>
    <row r="91" spans="1:20" ht="33" customHeight="1">
      <c r="A91" s="171" t="s">
        <v>3</v>
      </c>
      <c r="B91" s="142">
        <v>9030</v>
      </c>
      <c r="C91" s="319">
        <v>837.2</v>
      </c>
      <c r="D91" s="138">
        <v>832</v>
      </c>
      <c r="E91" s="319">
        <v>2381.5</v>
      </c>
      <c r="F91" s="319">
        <f t="shared" ref="F91" si="8">SUM(G91:J91)</f>
        <v>2404</v>
      </c>
      <c r="G91" s="138">
        <v>601</v>
      </c>
      <c r="H91" s="138">
        <v>601</v>
      </c>
      <c r="I91" s="138">
        <v>601</v>
      </c>
      <c r="J91" s="138">
        <v>601</v>
      </c>
      <c r="K91" s="53"/>
      <c r="L91" s="198"/>
    </row>
    <row r="92" spans="1:20" ht="33" customHeight="1">
      <c r="A92" s="171" t="s">
        <v>16</v>
      </c>
      <c r="B92" s="142">
        <v>9040</v>
      </c>
      <c r="C92" s="319">
        <v>3343</v>
      </c>
      <c r="D92" s="138">
        <v>5116.6000000000004</v>
      </c>
      <c r="E92" s="319">
        <v>2387.1999999999998</v>
      </c>
      <c r="F92" s="319">
        <v>1019.4</v>
      </c>
      <c r="G92" s="138">
        <v>204.1</v>
      </c>
      <c r="H92" s="138">
        <v>374.5</v>
      </c>
      <c r="I92" s="138">
        <v>222.5</v>
      </c>
      <c r="J92" s="138">
        <v>218.3</v>
      </c>
      <c r="K92" s="53"/>
      <c r="L92" s="198"/>
    </row>
    <row r="93" spans="1:20" ht="33" customHeight="1">
      <c r="A93" s="170" t="s">
        <v>21</v>
      </c>
      <c r="B93" s="139">
        <v>9050</v>
      </c>
      <c r="C93" s="307">
        <f>SUM(C88:C92)</f>
        <v>31182.3</v>
      </c>
      <c r="D93" s="137">
        <f>SUM(D88:D92)</f>
        <v>31108.9</v>
      </c>
      <c r="E93" s="307">
        <f>SUM(E88:E92)</f>
        <v>46333.2</v>
      </c>
      <c r="F93" s="137">
        <f>SUM(G93:J93)</f>
        <v>112489.79999999999</v>
      </c>
      <c r="G93" s="137">
        <f>SUM(G88:G92)</f>
        <v>26431.399999999998</v>
      </c>
      <c r="H93" s="137">
        <f>SUM(H88:H92)</f>
        <v>33182.600000000006</v>
      </c>
      <c r="I93" s="137">
        <f>SUM(I88:I92)</f>
        <v>25312.399999999998</v>
      </c>
      <c r="J93" s="137">
        <f>SUM(J88:J92)</f>
        <v>27563.399999999998</v>
      </c>
      <c r="K93" s="364"/>
      <c r="L93" s="365"/>
      <c r="M93" s="365"/>
      <c r="N93" s="365"/>
      <c r="O93" s="365"/>
      <c r="P93" s="365"/>
      <c r="Q93" s="365"/>
      <c r="R93" s="365"/>
    </row>
    <row r="94" spans="1:20" ht="24.95" customHeight="1">
      <c r="A94" s="393" t="s">
        <v>194</v>
      </c>
      <c r="B94" s="393"/>
      <c r="C94" s="393"/>
      <c r="D94" s="393"/>
      <c r="E94" s="393"/>
      <c r="F94" s="393"/>
      <c r="G94" s="393"/>
      <c r="H94" s="393"/>
      <c r="I94" s="393"/>
      <c r="J94" s="393"/>
    </row>
    <row r="95" spans="1:20" ht="69" customHeight="1">
      <c r="A95" s="204" t="s">
        <v>606</v>
      </c>
      <c r="B95" s="174">
        <v>2110</v>
      </c>
      <c r="C95" s="307">
        <v>-283.7</v>
      </c>
      <c r="D95" s="307">
        <f t="shared" ref="D95:J95" si="9">SUM(D96:D99)</f>
        <v>-305.2</v>
      </c>
      <c r="E95" s="307">
        <v>-405.4</v>
      </c>
      <c r="F95" s="307">
        <f>SUM(G95:J95)</f>
        <v>-1151</v>
      </c>
      <c r="G95" s="307">
        <f>SUM(G96:G99)</f>
        <v>-245.3</v>
      </c>
      <c r="H95" s="307">
        <f t="shared" si="9"/>
        <v>-342.4</v>
      </c>
      <c r="I95" s="307">
        <f t="shared" si="9"/>
        <v>-276</v>
      </c>
      <c r="J95" s="307">
        <f t="shared" si="9"/>
        <v>-287.3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</row>
    <row r="96" spans="1:20" ht="44.25" customHeight="1">
      <c r="A96" s="171" t="s">
        <v>124</v>
      </c>
      <c r="B96" s="178">
        <v>2111</v>
      </c>
      <c r="C96" s="319" t="s">
        <v>67</v>
      </c>
      <c r="D96" s="319" t="s">
        <v>67</v>
      </c>
      <c r="E96" s="359">
        <v>-60.2</v>
      </c>
      <c r="F96" s="307">
        <f>SUM(G96:J96)</f>
        <v>0</v>
      </c>
      <c r="G96" s="319" t="s">
        <v>67</v>
      </c>
      <c r="H96" s="319" t="s">
        <v>67</v>
      </c>
      <c r="I96" s="319" t="s">
        <v>67</v>
      </c>
      <c r="J96" s="319" t="s">
        <v>67</v>
      </c>
    </row>
    <row r="97" spans="1:20" ht="45.75" customHeight="1">
      <c r="A97" s="205" t="s">
        <v>125</v>
      </c>
      <c r="B97" s="178">
        <v>2112</v>
      </c>
      <c r="C97" s="319" t="s">
        <v>67</v>
      </c>
      <c r="D97" s="319" t="s">
        <v>67</v>
      </c>
      <c r="E97" s="319" t="s">
        <v>67</v>
      </c>
      <c r="F97" s="307">
        <f t="shared" ref="F97:F111" si="10">SUM(G97:J97)</f>
        <v>0</v>
      </c>
      <c r="G97" s="319" t="s">
        <v>67</v>
      </c>
      <c r="H97" s="319" t="s">
        <v>67</v>
      </c>
      <c r="I97" s="319" t="s">
        <v>67</v>
      </c>
      <c r="J97" s="319" t="s">
        <v>67</v>
      </c>
    </row>
    <row r="98" spans="1:20" ht="28.5" customHeight="1">
      <c r="A98" s="171" t="s">
        <v>135</v>
      </c>
      <c r="B98" s="178">
        <v>2113</v>
      </c>
      <c r="C98" s="307">
        <v>-283.7</v>
      </c>
      <c r="D98" s="307">
        <v>-305.2</v>
      </c>
      <c r="E98" s="307">
        <v>-405.4</v>
      </c>
      <c r="F98" s="307">
        <f>SUM(G98:J98)</f>
        <v>-1151</v>
      </c>
      <c r="G98" s="307">
        <v>-245.3</v>
      </c>
      <c r="H98" s="307">
        <v>-342.4</v>
      </c>
      <c r="I98" s="307">
        <v>-276</v>
      </c>
      <c r="J98" s="307">
        <v>-287.3</v>
      </c>
      <c r="K98" s="198"/>
    </row>
    <row r="99" spans="1:20" ht="33" customHeight="1">
      <c r="A99" s="171" t="s">
        <v>103</v>
      </c>
      <c r="B99" s="178">
        <v>2114</v>
      </c>
      <c r="C99" s="319" t="s">
        <v>67</v>
      </c>
      <c r="D99" s="319" t="s">
        <v>67</v>
      </c>
      <c r="E99" s="319" t="s">
        <v>67</v>
      </c>
      <c r="F99" s="319">
        <v>0</v>
      </c>
      <c r="G99" s="319" t="s">
        <v>67</v>
      </c>
      <c r="H99" s="319">
        <v>0</v>
      </c>
      <c r="I99" s="319" t="s">
        <v>67</v>
      </c>
      <c r="J99" s="319" t="s">
        <v>67</v>
      </c>
    </row>
    <row r="100" spans="1:20" ht="43.5" customHeight="1">
      <c r="A100" s="206" t="s">
        <v>132</v>
      </c>
      <c r="B100" s="139">
        <v>2120</v>
      </c>
      <c r="C100" s="307">
        <f>SUM(C101:C106)</f>
        <v>-3406.5</v>
      </c>
      <c r="D100" s="307">
        <f>SUM(D101:D106)</f>
        <v>-3661.1</v>
      </c>
      <c r="E100" s="307">
        <f>SUM(E101:E106)</f>
        <v>-4866.5999999999995</v>
      </c>
      <c r="F100" s="307">
        <f t="shared" si="10"/>
        <v>-13812.5</v>
      </c>
      <c r="G100" s="307">
        <f>SUM(G101:G106)</f>
        <v>-2944.6</v>
      </c>
      <c r="H100" s="307">
        <f>SUM(H101:H106)</f>
        <v>-4108.3999999999996</v>
      </c>
      <c r="I100" s="307">
        <f>SUM(I101:I106)</f>
        <v>-3312.2</v>
      </c>
      <c r="J100" s="307">
        <f>SUM(J101:J106)</f>
        <v>-3447.3</v>
      </c>
    </row>
    <row r="101" spans="1:20" ht="30" customHeight="1">
      <c r="A101" s="205" t="s">
        <v>94</v>
      </c>
      <c r="B101" s="142">
        <v>2121</v>
      </c>
      <c r="C101" s="319" t="s">
        <v>67</v>
      </c>
      <c r="D101" s="319" t="s">
        <v>67</v>
      </c>
      <c r="E101" s="319" t="s">
        <v>67</v>
      </c>
      <c r="F101" s="307">
        <f t="shared" si="10"/>
        <v>0</v>
      </c>
      <c r="G101" s="319" t="s">
        <v>67</v>
      </c>
      <c r="H101" s="319" t="s">
        <v>67</v>
      </c>
      <c r="I101" s="319" t="s">
        <v>67</v>
      </c>
      <c r="J101" s="319" t="s">
        <v>67</v>
      </c>
    </row>
    <row r="102" spans="1:20" ht="28.5" customHeight="1">
      <c r="A102" s="171" t="s">
        <v>32</v>
      </c>
      <c r="B102" s="142">
        <v>2122</v>
      </c>
      <c r="C102" s="319">
        <v>-3404.6</v>
      </c>
      <c r="D102" s="319">
        <v>-3661.1</v>
      </c>
      <c r="E102" s="319">
        <v>-4864.7</v>
      </c>
      <c r="F102" s="319">
        <f>SUM(G102:J102)</f>
        <v>-13811</v>
      </c>
      <c r="G102" s="319">
        <v>-2943.1</v>
      </c>
      <c r="H102" s="319">
        <v>-4108.3999999999996</v>
      </c>
      <c r="I102" s="319">
        <v>-3312.2</v>
      </c>
      <c r="J102" s="319">
        <v>-3447.3</v>
      </c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</row>
    <row r="103" spans="1:20" ht="27.75" customHeight="1">
      <c r="A103" s="171" t="s">
        <v>106</v>
      </c>
      <c r="B103" s="142">
        <v>2123</v>
      </c>
      <c r="C103" s="138">
        <v>-1.9</v>
      </c>
      <c r="D103" s="138" t="s">
        <v>67</v>
      </c>
      <c r="E103" s="191">
        <v>-1.9</v>
      </c>
      <c r="F103" s="138">
        <f>G103</f>
        <v>-1.5</v>
      </c>
      <c r="G103" s="138">
        <v>-1.5</v>
      </c>
      <c r="H103" s="138" t="s">
        <v>67</v>
      </c>
      <c r="I103" s="138" t="s">
        <v>67</v>
      </c>
      <c r="J103" s="138" t="s">
        <v>67</v>
      </c>
    </row>
    <row r="104" spans="1:20" ht="31.5" customHeight="1">
      <c r="A104" s="171" t="s">
        <v>107</v>
      </c>
      <c r="B104" s="142">
        <v>2124</v>
      </c>
      <c r="C104" s="138" t="s">
        <v>67</v>
      </c>
      <c r="D104" s="138" t="s">
        <v>67</v>
      </c>
      <c r="E104" s="138" t="s">
        <v>67</v>
      </c>
      <c r="F104" s="137">
        <f t="shared" si="10"/>
        <v>0</v>
      </c>
      <c r="G104" s="138" t="s">
        <v>67</v>
      </c>
      <c r="H104" s="138" t="s">
        <v>67</v>
      </c>
      <c r="I104" s="138" t="s">
        <v>67</v>
      </c>
      <c r="J104" s="138" t="s">
        <v>67</v>
      </c>
    </row>
    <row r="105" spans="1:20" ht="84.75" customHeight="1">
      <c r="A105" s="171" t="s">
        <v>436</v>
      </c>
      <c r="B105" s="142">
        <v>2125</v>
      </c>
      <c r="C105" s="138" t="s">
        <v>67</v>
      </c>
      <c r="D105" s="138" t="s">
        <v>67</v>
      </c>
      <c r="E105" s="138" t="s">
        <v>67</v>
      </c>
      <c r="F105" s="137">
        <f t="shared" si="10"/>
        <v>0</v>
      </c>
      <c r="G105" s="138" t="s">
        <v>67</v>
      </c>
      <c r="H105" s="138" t="s">
        <v>67</v>
      </c>
      <c r="I105" s="138" t="s">
        <v>67</v>
      </c>
      <c r="J105" s="138" t="s">
        <v>67</v>
      </c>
    </row>
    <row r="106" spans="1:20" ht="31.5" customHeight="1">
      <c r="A106" s="171" t="s">
        <v>103</v>
      </c>
      <c r="B106" s="142">
        <v>2126</v>
      </c>
      <c r="C106" s="138" t="s">
        <v>67</v>
      </c>
      <c r="D106" s="138" t="s">
        <v>67</v>
      </c>
      <c r="E106" s="138" t="s">
        <v>67</v>
      </c>
      <c r="F106" s="138" t="s">
        <v>67</v>
      </c>
      <c r="G106" s="138" t="s">
        <v>67</v>
      </c>
      <c r="H106" s="138" t="s">
        <v>67</v>
      </c>
      <c r="I106" s="138" t="s">
        <v>67</v>
      </c>
      <c r="J106" s="138" t="s">
        <v>67</v>
      </c>
    </row>
    <row r="107" spans="1:20" ht="48" customHeight="1">
      <c r="A107" s="204" t="s">
        <v>133</v>
      </c>
      <c r="B107" s="139">
        <v>2130</v>
      </c>
      <c r="C107" s="137">
        <f>SUM(C108:C110)</f>
        <v>-4242.2</v>
      </c>
      <c r="D107" s="137">
        <f t="shared" ref="D107:J107" si="11">SUM(D108:D110)</f>
        <v>-4615.2999999999993</v>
      </c>
      <c r="E107" s="137">
        <f t="shared" si="11"/>
        <v>-5961.5</v>
      </c>
      <c r="F107" s="137">
        <f t="shared" si="10"/>
        <v>-17435.599999999999</v>
      </c>
      <c r="G107" s="137">
        <f t="shared" si="11"/>
        <v>-3914.2</v>
      </c>
      <c r="H107" s="137">
        <f t="shared" si="11"/>
        <v>-4953.1000000000004</v>
      </c>
      <c r="I107" s="137">
        <f t="shared" si="11"/>
        <v>-4111.7</v>
      </c>
      <c r="J107" s="137">
        <f t="shared" si="11"/>
        <v>-4456.6000000000004</v>
      </c>
    </row>
    <row r="108" spans="1:20" ht="33" customHeight="1">
      <c r="A108" s="171" t="s">
        <v>104</v>
      </c>
      <c r="B108" s="142">
        <v>2131</v>
      </c>
      <c r="C108" s="138" t="s">
        <v>67</v>
      </c>
      <c r="D108" s="138" t="s">
        <v>67</v>
      </c>
      <c r="E108" s="138" t="s">
        <v>67</v>
      </c>
      <c r="F108" s="137">
        <f t="shared" si="10"/>
        <v>0</v>
      </c>
      <c r="G108" s="138" t="s">
        <v>67</v>
      </c>
      <c r="H108" s="138" t="s">
        <v>67</v>
      </c>
      <c r="I108" s="138" t="s">
        <v>67</v>
      </c>
      <c r="J108" s="138" t="s">
        <v>67</v>
      </c>
    </row>
    <row r="109" spans="1:20" ht="44.25" customHeight="1">
      <c r="A109" s="171" t="s">
        <v>105</v>
      </c>
      <c r="B109" s="142">
        <v>2132</v>
      </c>
      <c r="C109" s="138">
        <v>-4089.7</v>
      </c>
      <c r="D109" s="138">
        <v>-4411.8999999999996</v>
      </c>
      <c r="E109" s="138">
        <v>-5814.7</v>
      </c>
      <c r="F109" s="138">
        <f>G109+H109+I109+J109</f>
        <v>-16702.599999999999</v>
      </c>
      <c r="G109" s="138">
        <v>-3731</v>
      </c>
      <c r="H109" s="138">
        <v>-4769.8</v>
      </c>
      <c r="I109" s="138">
        <v>-3928.5</v>
      </c>
      <c r="J109" s="138">
        <v>-4273.3</v>
      </c>
    </row>
    <row r="110" spans="1:20" ht="49.5" customHeight="1">
      <c r="A110" s="171" t="s">
        <v>279</v>
      </c>
      <c r="B110" s="142">
        <v>2133</v>
      </c>
      <c r="C110" s="138">
        <v>-152.5</v>
      </c>
      <c r="D110" s="138">
        <v>-203.4</v>
      </c>
      <c r="E110" s="138">
        <v>-146.80000000000001</v>
      </c>
      <c r="F110" s="138">
        <f>G110+H110+I110+J110</f>
        <v>-733</v>
      </c>
      <c r="G110" s="138">
        <v>-183.2</v>
      </c>
      <c r="H110" s="138">
        <v>-183.3</v>
      </c>
      <c r="I110" s="138">
        <v>-183.2</v>
      </c>
      <c r="J110" s="138">
        <v>-183.3</v>
      </c>
    </row>
    <row r="111" spans="1:20" ht="30.75" customHeight="1">
      <c r="A111" s="206" t="s">
        <v>128</v>
      </c>
      <c r="B111" s="139">
        <v>2200</v>
      </c>
      <c r="C111" s="137">
        <f>SUM(C95+C100+C107)</f>
        <v>-7932.4</v>
      </c>
      <c r="D111" s="137">
        <f>SUM(D95+D100+D107)</f>
        <v>-8581.5999999999985</v>
      </c>
      <c r="E111" s="137">
        <f>SUM(E95+E100+E107)</f>
        <v>-11233.5</v>
      </c>
      <c r="F111" s="137">
        <f t="shared" si="10"/>
        <v>-32399.100000000002</v>
      </c>
      <c r="G111" s="137">
        <f>SUM(G95+G100+G107)</f>
        <v>-7104.1</v>
      </c>
      <c r="H111" s="137">
        <f>SUM(H95+H100+H107)</f>
        <v>-9403.9</v>
      </c>
      <c r="I111" s="137">
        <f>SUM(I95+I100+I107)</f>
        <v>-7699.9</v>
      </c>
      <c r="J111" s="137">
        <f>SUM(J95+J100+J107)</f>
        <v>-8191.2000000000007</v>
      </c>
    </row>
    <row r="112" spans="1:20" ht="24.95" customHeight="1">
      <c r="A112" s="393" t="s">
        <v>195</v>
      </c>
      <c r="B112" s="401"/>
      <c r="C112" s="393"/>
      <c r="D112" s="393"/>
      <c r="E112" s="393"/>
      <c r="F112" s="393"/>
      <c r="G112" s="393"/>
      <c r="H112" s="393"/>
      <c r="I112" s="393"/>
      <c r="J112" s="393"/>
    </row>
    <row r="113" spans="1:21" ht="46.5" customHeight="1">
      <c r="A113" s="207" t="s">
        <v>45</v>
      </c>
      <c r="B113" s="139"/>
      <c r="C113" s="192"/>
      <c r="D113" s="192"/>
      <c r="E113" s="192"/>
      <c r="F113" s="192"/>
      <c r="G113" s="192"/>
      <c r="H113" s="192"/>
      <c r="I113" s="192"/>
      <c r="J113" s="192"/>
    </row>
    <row r="114" spans="1:21" ht="42.75" customHeight="1">
      <c r="A114" s="202" t="s">
        <v>89</v>
      </c>
      <c r="B114" s="174">
        <v>3000</v>
      </c>
      <c r="C114" s="192">
        <f t="shared" ref="C114:J114" si="12">SUM(C115:C118)</f>
        <v>30489.899999999998</v>
      </c>
      <c r="D114" s="192">
        <f t="shared" si="12"/>
        <v>30276.899999999998</v>
      </c>
      <c r="E114" s="192">
        <f t="shared" si="12"/>
        <v>48014</v>
      </c>
      <c r="F114" s="192">
        <f t="shared" si="12"/>
        <v>113149.20000000001</v>
      </c>
      <c r="G114" s="192">
        <f t="shared" si="12"/>
        <v>25803</v>
      </c>
      <c r="H114" s="192">
        <f t="shared" si="12"/>
        <v>33889.599999999999</v>
      </c>
      <c r="I114" s="192">
        <f t="shared" si="12"/>
        <v>26403.4</v>
      </c>
      <c r="J114" s="192">
        <f t="shared" si="12"/>
        <v>27053.200000000001</v>
      </c>
    </row>
    <row r="115" spans="1:21" ht="46.5" customHeight="1">
      <c r="A115" s="203" t="s">
        <v>115</v>
      </c>
      <c r="B115" s="178">
        <v>3010</v>
      </c>
      <c r="C115" s="208">
        <v>753.3</v>
      </c>
      <c r="D115" s="138">
        <v>19117.599999999999</v>
      </c>
      <c r="E115" s="138">
        <v>30201.3</v>
      </c>
      <c r="F115" s="138">
        <f>SUM(G115:J115)</f>
        <v>94220.1</v>
      </c>
      <c r="G115" s="138">
        <v>17112.099999999999</v>
      </c>
      <c r="H115" s="138">
        <v>25706</v>
      </c>
      <c r="I115" s="246">
        <v>25706</v>
      </c>
      <c r="J115" s="246">
        <v>25696</v>
      </c>
    </row>
    <row r="116" spans="1:21" ht="27.75" customHeight="1">
      <c r="A116" s="203" t="s">
        <v>116</v>
      </c>
      <c r="B116" s="178">
        <v>3020</v>
      </c>
      <c r="C116" s="208">
        <v>25728.1</v>
      </c>
      <c r="D116" s="208">
        <v>9058.7000000000007</v>
      </c>
      <c r="E116" s="208">
        <v>15708.5</v>
      </c>
      <c r="F116" s="138">
        <f>G116+H116+I116+J116</f>
        <v>18897.100000000002</v>
      </c>
      <c r="G116" s="208">
        <v>8689.4</v>
      </c>
      <c r="H116" s="208">
        <v>8175.6</v>
      </c>
      <c r="I116" s="208">
        <v>682.9</v>
      </c>
      <c r="J116" s="208">
        <v>1349.2</v>
      </c>
    </row>
    <row r="117" spans="1:21" ht="48" customHeight="1">
      <c r="A117" s="209" t="s">
        <v>138</v>
      </c>
      <c r="B117" s="178">
        <v>3030</v>
      </c>
      <c r="C117" s="208">
        <v>14.9</v>
      </c>
      <c r="D117" s="138">
        <v>12.8</v>
      </c>
      <c r="E117" s="138">
        <v>31.5</v>
      </c>
      <c r="F117" s="138">
        <f>G117+H117+I117+J117</f>
        <v>24</v>
      </c>
      <c r="G117" s="138"/>
      <c r="H117" s="138">
        <v>8</v>
      </c>
      <c r="I117" s="246">
        <v>8</v>
      </c>
      <c r="J117" s="246">
        <v>8</v>
      </c>
    </row>
    <row r="118" spans="1:21" ht="32.25" customHeight="1">
      <c r="A118" s="171" t="s">
        <v>136</v>
      </c>
      <c r="B118" s="178">
        <v>3040</v>
      </c>
      <c r="C118" s="208">
        <v>3993.6</v>
      </c>
      <c r="D118" s="208">
        <v>2087.8000000000002</v>
      </c>
      <c r="E118" s="208">
        <v>2072.6999999999998</v>
      </c>
      <c r="F118" s="138">
        <f>G118+H118+I118+J118</f>
        <v>8</v>
      </c>
      <c r="G118" s="208">
        <v>1.5</v>
      </c>
      <c r="H118" s="208">
        <v>0</v>
      </c>
      <c r="I118" s="208">
        <v>6.5</v>
      </c>
      <c r="J118" s="208">
        <v>0</v>
      </c>
    </row>
    <row r="119" spans="1:21" ht="45" customHeight="1">
      <c r="A119" s="202" t="s">
        <v>90</v>
      </c>
      <c r="B119" s="174">
        <v>3100</v>
      </c>
      <c r="C119" s="192">
        <f t="shared" ref="C119:J119" si="13">SUM(C120:C122,C130,C131)</f>
        <v>-31006.2</v>
      </c>
      <c r="D119" s="192">
        <f t="shared" si="13"/>
        <v>-30276.9</v>
      </c>
      <c r="E119" s="192">
        <f t="shared" si="13"/>
        <v>-46121.5</v>
      </c>
      <c r="F119" s="192">
        <f t="shared" si="13"/>
        <v>-112305.80000000002</v>
      </c>
      <c r="G119" s="192">
        <f t="shared" si="13"/>
        <v>-26150.399999999998</v>
      </c>
      <c r="H119" s="192">
        <f t="shared" si="13"/>
        <v>-31119.299999999996</v>
      </c>
      <c r="I119" s="192">
        <f t="shared" si="13"/>
        <v>-26970.5</v>
      </c>
      <c r="J119" s="192">
        <f t="shared" si="13"/>
        <v>-28065.600000000002</v>
      </c>
    </row>
    <row r="120" spans="1:21" ht="42" customHeight="1">
      <c r="A120" s="171" t="s">
        <v>91</v>
      </c>
      <c r="B120" s="178">
        <v>3110</v>
      </c>
      <c r="C120" s="192">
        <v>-8001.9</v>
      </c>
      <c r="D120" s="192">
        <v>-5526</v>
      </c>
      <c r="E120" s="192">
        <v>-13220.6</v>
      </c>
      <c r="F120" s="352">
        <f>SUM(G120:J120)</f>
        <v>-18875.400000000001</v>
      </c>
      <c r="G120" s="352">
        <v>-6068.9</v>
      </c>
      <c r="H120" s="352">
        <v>-3525.1</v>
      </c>
      <c r="I120" s="352">
        <v>-4640.7</v>
      </c>
      <c r="J120" s="352">
        <v>-4640.7</v>
      </c>
    </row>
    <row r="121" spans="1:21" ht="36.75" customHeight="1">
      <c r="A121" s="171" t="s">
        <v>92</v>
      </c>
      <c r="B121" s="178">
        <v>3120</v>
      </c>
      <c r="C121" s="192">
        <v>-14998.5</v>
      </c>
      <c r="D121" s="192">
        <v>-16169.3</v>
      </c>
      <c r="E121" s="192">
        <v>-21609.1</v>
      </c>
      <c r="F121" s="192">
        <v>-61032.800000000003</v>
      </c>
      <c r="G121" s="192">
        <v>-12978.9</v>
      </c>
      <c r="H121" s="192">
        <v>-18190.3</v>
      </c>
      <c r="I121" s="192">
        <v>-14629.9</v>
      </c>
      <c r="J121" s="192">
        <v>-15233.7</v>
      </c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</row>
    <row r="122" spans="1:21" ht="48.75" customHeight="1">
      <c r="A122" s="210" t="s">
        <v>93</v>
      </c>
      <c r="B122" s="211">
        <v>3130</v>
      </c>
      <c r="C122" s="339">
        <f>SUM(C123:C129)</f>
        <v>-7778</v>
      </c>
      <c r="D122" s="339">
        <f t="shared" ref="D122:J122" si="14">SUM(D123:D129)</f>
        <v>-8378.1999999999989</v>
      </c>
      <c r="E122" s="339">
        <f t="shared" si="14"/>
        <v>-11145</v>
      </c>
      <c r="F122" s="339">
        <f t="shared" si="14"/>
        <v>-31664.6</v>
      </c>
      <c r="G122" s="339">
        <f t="shared" si="14"/>
        <v>-6919.4</v>
      </c>
      <c r="H122" s="339">
        <f t="shared" si="14"/>
        <v>-9220.5999999999985</v>
      </c>
      <c r="I122" s="339">
        <f t="shared" si="14"/>
        <v>-7516.7</v>
      </c>
      <c r="J122" s="339">
        <f t="shared" si="14"/>
        <v>-8007.9000000000005</v>
      </c>
      <c r="K122" s="284"/>
    </row>
    <row r="123" spans="1:21" ht="30" customHeight="1">
      <c r="A123" s="171" t="s">
        <v>94</v>
      </c>
      <c r="B123" s="178">
        <v>3131</v>
      </c>
      <c r="C123" s="352"/>
      <c r="D123" s="352"/>
      <c r="E123" s="352"/>
      <c r="F123" s="352"/>
      <c r="G123" s="352"/>
      <c r="H123" s="352"/>
      <c r="I123" s="352"/>
      <c r="J123" s="352"/>
    </row>
    <row r="124" spans="1:21" ht="30" customHeight="1">
      <c r="A124" s="171" t="s">
        <v>95</v>
      </c>
      <c r="B124" s="178">
        <v>3132</v>
      </c>
      <c r="C124" s="352"/>
      <c r="D124" s="352"/>
      <c r="E124" s="340">
        <v>-60.2</v>
      </c>
      <c r="F124" s="352"/>
      <c r="G124" s="352"/>
      <c r="H124" s="352"/>
      <c r="I124" s="352"/>
      <c r="J124" s="352"/>
    </row>
    <row r="125" spans="1:21" ht="30" customHeight="1">
      <c r="A125" s="171" t="s">
        <v>32</v>
      </c>
      <c r="B125" s="178">
        <v>3133</v>
      </c>
      <c r="C125" s="340">
        <v>-3404.6</v>
      </c>
      <c r="D125" s="340">
        <v>-3661.1</v>
      </c>
      <c r="E125" s="340">
        <v>-4864.7</v>
      </c>
      <c r="F125" s="340">
        <v>-13811</v>
      </c>
      <c r="G125" s="319">
        <v>-2943.1</v>
      </c>
      <c r="H125" s="319">
        <v>-4108.3999999999996</v>
      </c>
      <c r="I125" s="319">
        <v>-3312.2</v>
      </c>
      <c r="J125" s="319">
        <v>-3447.3</v>
      </c>
    </row>
    <row r="126" spans="1:21" ht="30" customHeight="1">
      <c r="A126" s="171" t="s">
        <v>106</v>
      </c>
      <c r="B126" s="178">
        <v>3134</v>
      </c>
      <c r="C126" s="352"/>
      <c r="D126" s="352"/>
      <c r="E126" s="352"/>
      <c r="F126" s="352"/>
      <c r="G126" s="352"/>
      <c r="H126" s="352"/>
      <c r="I126" s="352"/>
      <c r="J126" s="352"/>
    </row>
    <row r="127" spans="1:21" ht="30" customHeight="1">
      <c r="A127" s="171" t="s">
        <v>107</v>
      </c>
      <c r="B127" s="178">
        <v>3135</v>
      </c>
      <c r="C127" s="352"/>
      <c r="D127" s="352"/>
      <c r="E127" s="352"/>
      <c r="F127" s="352"/>
      <c r="G127" s="352"/>
      <c r="H127" s="352"/>
      <c r="I127" s="352"/>
      <c r="J127" s="352"/>
    </row>
    <row r="128" spans="1:21" ht="30" customHeight="1">
      <c r="A128" s="171" t="s">
        <v>135</v>
      </c>
      <c r="B128" s="178">
        <v>3136</v>
      </c>
      <c r="C128" s="340">
        <v>-283.7</v>
      </c>
      <c r="D128" s="319">
        <v>-305.2</v>
      </c>
      <c r="E128" s="319">
        <v>-405.4</v>
      </c>
      <c r="F128" s="319">
        <f>SUM(G128:J128)</f>
        <v>-1151</v>
      </c>
      <c r="G128" s="319">
        <v>-245.3</v>
      </c>
      <c r="H128" s="319">
        <v>-342.4</v>
      </c>
      <c r="I128" s="319">
        <v>-276</v>
      </c>
      <c r="J128" s="319">
        <v>-287.3</v>
      </c>
    </row>
    <row r="129" spans="1:10" ht="42" customHeight="1">
      <c r="A129" s="171" t="s">
        <v>137</v>
      </c>
      <c r="B129" s="178">
        <v>3137</v>
      </c>
      <c r="C129" s="340">
        <v>-4089.7</v>
      </c>
      <c r="D129" s="319">
        <v>-4411.8999999999996</v>
      </c>
      <c r="E129" s="319">
        <v>-5814.7</v>
      </c>
      <c r="F129" s="319">
        <f>G129+H129+I129+J129</f>
        <v>-16702.599999999999</v>
      </c>
      <c r="G129" s="319">
        <v>-3731</v>
      </c>
      <c r="H129" s="319">
        <v>-4769.8</v>
      </c>
      <c r="I129" s="319">
        <v>-3928.5</v>
      </c>
      <c r="J129" s="319">
        <v>-4273.3</v>
      </c>
    </row>
    <row r="130" spans="1:10" ht="30.75" customHeight="1">
      <c r="A130" s="357" t="s">
        <v>33</v>
      </c>
      <c r="B130" s="34">
        <v>3138</v>
      </c>
      <c r="C130" s="340">
        <v>-227.8</v>
      </c>
      <c r="D130" s="340">
        <v>-203.4</v>
      </c>
      <c r="E130" s="340">
        <v>-146.80000000000001</v>
      </c>
      <c r="F130" s="319">
        <f>SUM(G130:J130)</f>
        <v>-733</v>
      </c>
      <c r="G130" s="319">
        <v>-183.2</v>
      </c>
      <c r="H130" s="319">
        <v>-183.3</v>
      </c>
      <c r="I130" s="319">
        <v>-183.2</v>
      </c>
      <c r="J130" s="319">
        <v>-183.3</v>
      </c>
    </row>
    <row r="131" spans="1:10" ht="27.75" customHeight="1">
      <c r="A131" s="203" t="s">
        <v>650</v>
      </c>
      <c r="B131" s="178">
        <v>3139</v>
      </c>
      <c r="C131" s="208"/>
      <c r="D131" s="138"/>
      <c r="E131" s="319"/>
      <c r="F131" s="38"/>
      <c r="G131" s="38"/>
      <c r="H131" s="38"/>
      <c r="I131" s="38"/>
      <c r="J131" s="38"/>
    </row>
    <row r="132" spans="1:10" ht="51" customHeight="1">
      <c r="A132" s="212" t="s">
        <v>71</v>
      </c>
      <c r="B132" s="213">
        <v>3160</v>
      </c>
      <c r="C132" s="338">
        <f>SUM(C114,C119)</f>
        <v>-516.30000000000291</v>
      </c>
      <c r="D132" s="338">
        <f t="shared" ref="D132:J132" si="15">SUM(D114,D119)</f>
        <v>0</v>
      </c>
      <c r="E132" s="338">
        <f t="shared" si="15"/>
        <v>1892.5</v>
      </c>
      <c r="F132" s="338">
        <f t="shared" si="15"/>
        <v>843.39999999999418</v>
      </c>
      <c r="G132" s="338">
        <f t="shared" si="15"/>
        <v>-347.39999999999782</v>
      </c>
      <c r="H132" s="338">
        <f t="shared" si="15"/>
        <v>2770.3000000000029</v>
      </c>
      <c r="I132" s="338">
        <f t="shared" si="15"/>
        <v>-567.09999999999854</v>
      </c>
      <c r="J132" s="338">
        <f t="shared" si="15"/>
        <v>-1012.4000000000015</v>
      </c>
    </row>
    <row r="133" spans="1:10" ht="46.5" customHeight="1">
      <c r="A133" s="215" t="s">
        <v>46</v>
      </c>
      <c r="B133" s="216"/>
      <c r="C133" s="217"/>
      <c r="D133" s="217"/>
      <c r="E133" s="217"/>
      <c r="F133" s="217"/>
      <c r="G133" s="217"/>
      <c r="H133" s="217"/>
      <c r="I133" s="217"/>
      <c r="J133" s="217"/>
    </row>
    <row r="134" spans="1:10" ht="43.5" customHeight="1">
      <c r="A134" s="212" t="s">
        <v>96</v>
      </c>
      <c r="B134" s="213">
        <v>3200</v>
      </c>
      <c r="C134" s="214">
        <v>270.5</v>
      </c>
      <c r="D134" s="214"/>
      <c r="E134" s="214">
        <f t="shared" ref="E134:J134" si="16">E135</f>
        <v>20676.400000000001</v>
      </c>
      <c r="F134" s="338">
        <f>SUM(G134:J134)</f>
        <v>3000</v>
      </c>
      <c r="G134" s="214">
        <v>3000</v>
      </c>
      <c r="H134" s="214">
        <f t="shared" si="16"/>
        <v>0</v>
      </c>
      <c r="I134" s="214">
        <f t="shared" si="16"/>
        <v>0</v>
      </c>
      <c r="J134" s="214">
        <f t="shared" si="16"/>
        <v>0</v>
      </c>
    </row>
    <row r="135" spans="1:10" ht="31.5" customHeight="1">
      <c r="A135" s="218" t="s">
        <v>595</v>
      </c>
      <c r="B135" s="216">
        <v>3210</v>
      </c>
      <c r="C135" s="217"/>
      <c r="D135" s="217"/>
      <c r="E135" s="217">
        <v>20676.400000000001</v>
      </c>
      <c r="F135" s="341">
        <f t="shared" ref="F135:F137" si="17">SUM(G135:J135)</f>
        <v>3000</v>
      </c>
      <c r="G135" s="217">
        <v>3000</v>
      </c>
      <c r="H135" s="217"/>
      <c r="I135" s="217"/>
      <c r="J135" s="217"/>
    </row>
    <row r="136" spans="1:10" ht="43.5" customHeight="1">
      <c r="A136" s="212" t="s">
        <v>97</v>
      </c>
      <c r="B136" s="213">
        <v>3255</v>
      </c>
      <c r="C136" s="214">
        <f t="shared" ref="C136:J136" si="18">SUM(C137,C144)</f>
        <v>-270.5</v>
      </c>
      <c r="D136" s="214">
        <f t="shared" si="18"/>
        <v>0</v>
      </c>
      <c r="E136" s="214">
        <f t="shared" si="18"/>
        <v>-20676.400000000001</v>
      </c>
      <c r="F136" s="338">
        <f t="shared" si="17"/>
        <v>-3026.8</v>
      </c>
      <c r="G136" s="214">
        <f t="shared" si="18"/>
        <v>-3000</v>
      </c>
      <c r="H136" s="214">
        <f t="shared" si="18"/>
        <v>-26.8</v>
      </c>
      <c r="I136" s="214">
        <f t="shared" si="18"/>
        <v>0</v>
      </c>
      <c r="J136" s="214">
        <f t="shared" si="18"/>
        <v>0</v>
      </c>
    </row>
    <row r="137" spans="1:10" ht="50.25" customHeight="1">
      <c r="A137" s="210" t="s">
        <v>139</v>
      </c>
      <c r="B137" s="219">
        <v>3260</v>
      </c>
      <c r="C137" s="220">
        <f>C139+C140</f>
        <v>-270.5</v>
      </c>
      <c r="D137" s="220"/>
      <c r="E137" s="220">
        <f t="shared" ref="E137:J137" si="19">SUM(E138:E143)</f>
        <v>-20676.400000000001</v>
      </c>
      <c r="F137" s="342">
        <f t="shared" si="17"/>
        <v>-3026.8</v>
      </c>
      <c r="G137" s="220">
        <v>-3000</v>
      </c>
      <c r="H137" s="220">
        <f t="shared" si="19"/>
        <v>-26.8</v>
      </c>
      <c r="I137" s="220">
        <f t="shared" si="19"/>
        <v>0</v>
      </c>
      <c r="J137" s="220">
        <f t="shared" si="19"/>
        <v>0</v>
      </c>
    </row>
    <row r="138" spans="1:10" ht="36.75" customHeight="1">
      <c r="A138" s="221" t="s">
        <v>141</v>
      </c>
      <c r="B138" s="216">
        <v>3265</v>
      </c>
      <c r="C138" s="217"/>
      <c r="D138" s="217"/>
      <c r="E138" s="217"/>
      <c r="F138" s="217"/>
      <c r="G138" s="217"/>
      <c r="H138" s="217"/>
      <c r="I138" s="217"/>
      <c r="J138" s="217"/>
    </row>
    <row r="139" spans="1:10" ht="48.75" customHeight="1">
      <c r="A139" s="171" t="s">
        <v>206</v>
      </c>
      <c r="B139" s="216">
        <v>3266</v>
      </c>
      <c r="C139" s="217">
        <v>-193.9</v>
      </c>
      <c r="D139" s="217"/>
      <c r="E139" s="217">
        <v>-19963.2</v>
      </c>
      <c r="F139" s="217">
        <v>-3000</v>
      </c>
      <c r="G139" s="217">
        <v>-3000</v>
      </c>
      <c r="H139" s="217"/>
      <c r="I139" s="217"/>
      <c r="J139" s="217"/>
    </row>
    <row r="140" spans="1:10" ht="51" customHeight="1">
      <c r="A140" s="171" t="s">
        <v>207</v>
      </c>
      <c r="B140" s="216">
        <v>3267</v>
      </c>
      <c r="C140" s="217">
        <v>-76.599999999999994</v>
      </c>
      <c r="D140" s="217"/>
      <c r="E140" s="217">
        <v>-680.5</v>
      </c>
      <c r="F140" s="217">
        <f>SUM(G140:J140)</f>
        <v>-26.8</v>
      </c>
      <c r="G140" s="217"/>
      <c r="H140" s="217">
        <v>-26.8</v>
      </c>
      <c r="I140" s="217"/>
      <c r="J140" s="217"/>
    </row>
    <row r="141" spans="1:10" ht="49.5" customHeight="1">
      <c r="A141" s="171" t="s">
        <v>140</v>
      </c>
      <c r="B141" s="216">
        <v>3268</v>
      </c>
      <c r="C141" s="217"/>
      <c r="D141" s="217"/>
      <c r="E141" s="217">
        <v>-21.3</v>
      </c>
      <c r="F141" s="217"/>
      <c r="G141" s="217"/>
      <c r="H141" s="217"/>
      <c r="I141" s="217"/>
      <c r="J141" s="217"/>
    </row>
    <row r="142" spans="1:10" ht="65.25" customHeight="1">
      <c r="A142" s="171" t="s">
        <v>142</v>
      </c>
      <c r="B142" s="216">
        <v>3269</v>
      </c>
      <c r="C142" s="217"/>
      <c r="D142" s="217"/>
      <c r="E142" s="217">
        <v>-11.4</v>
      </c>
      <c r="F142" s="217"/>
      <c r="G142" s="217"/>
      <c r="H142" s="217"/>
      <c r="I142" s="217"/>
      <c r="J142" s="217"/>
    </row>
    <row r="143" spans="1:10" ht="31.5" customHeight="1">
      <c r="A143" s="171" t="s">
        <v>143</v>
      </c>
      <c r="B143" s="216">
        <v>3270</v>
      </c>
      <c r="C143" s="217"/>
      <c r="D143" s="217"/>
      <c r="E143" s="217"/>
      <c r="F143" s="217"/>
      <c r="G143" s="217"/>
      <c r="H143" s="217"/>
      <c r="I143" s="217"/>
      <c r="J143" s="217"/>
    </row>
    <row r="144" spans="1:10" ht="31.5" customHeight="1">
      <c r="A144" s="171" t="s">
        <v>114</v>
      </c>
      <c r="B144" s="216">
        <v>3280</v>
      </c>
      <c r="C144" s="217"/>
      <c r="D144" s="217"/>
      <c r="E144" s="217"/>
      <c r="F144" s="217"/>
      <c r="G144" s="217"/>
      <c r="H144" s="217"/>
      <c r="I144" s="217"/>
      <c r="J144" s="217"/>
    </row>
    <row r="145" spans="1:10" ht="47.25" customHeight="1">
      <c r="A145" s="170" t="s">
        <v>47</v>
      </c>
      <c r="B145" s="213">
        <v>3295</v>
      </c>
      <c r="C145" s="214">
        <f t="shared" ref="C145:J145" si="20">SUM(C134,C136)</f>
        <v>0</v>
      </c>
      <c r="D145" s="214">
        <f t="shared" si="20"/>
        <v>0</v>
      </c>
      <c r="E145" s="214">
        <f t="shared" si="20"/>
        <v>0</v>
      </c>
      <c r="F145" s="214">
        <f t="shared" si="20"/>
        <v>-26.800000000000182</v>
      </c>
      <c r="G145" s="214">
        <f t="shared" si="20"/>
        <v>0</v>
      </c>
      <c r="H145" s="214">
        <f t="shared" si="20"/>
        <v>-26.8</v>
      </c>
      <c r="I145" s="214">
        <f t="shared" si="20"/>
        <v>0</v>
      </c>
      <c r="J145" s="214">
        <f t="shared" si="20"/>
        <v>0</v>
      </c>
    </row>
    <row r="146" spans="1:10" ht="45" customHeight="1">
      <c r="A146" s="139" t="s">
        <v>48</v>
      </c>
      <c r="B146" s="213"/>
      <c r="C146" s="214"/>
      <c r="D146" s="214"/>
      <c r="E146" s="214"/>
      <c r="F146" s="214"/>
      <c r="G146" s="214"/>
      <c r="H146" s="214"/>
      <c r="I146" s="214"/>
      <c r="J146" s="214"/>
    </row>
    <row r="147" spans="1:10" ht="45" customHeight="1">
      <c r="A147" s="170" t="s">
        <v>98</v>
      </c>
      <c r="B147" s="213">
        <v>3300</v>
      </c>
      <c r="C147" s="214">
        <f>SUM(C148:C151)</f>
        <v>0</v>
      </c>
      <c r="D147" s="214">
        <f t="shared" ref="D147:J147" si="21">SUM(D148:D151)</f>
        <v>0</v>
      </c>
      <c r="E147" s="214">
        <v>41.2</v>
      </c>
      <c r="F147" s="214">
        <f>G147+H147+I147+J147</f>
        <v>52.999999999999993</v>
      </c>
      <c r="G147" s="214">
        <f t="shared" si="21"/>
        <v>13.2</v>
      </c>
      <c r="H147" s="214">
        <f t="shared" si="21"/>
        <v>13.2</v>
      </c>
      <c r="I147" s="214">
        <f t="shared" si="21"/>
        <v>13.2</v>
      </c>
      <c r="J147" s="214">
        <f t="shared" si="21"/>
        <v>13.4</v>
      </c>
    </row>
    <row r="148" spans="1:10" ht="30.75" customHeight="1">
      <c r="A148" s="171" t="s">
        <v>99</v>
      </c>
      <c r="B148" s="216">
        <v>3310</v>
      </c>
      <c r="C148" s="217"/>
      <c r="D148" s="217"/>
      <c r="E148" s="217"/>
      <c r="F148" s="217"/>
      <c r="G148" s="217"/>
      <c r="H148" s="217"/>
      <c r="I148" s="217"/>
      <c r="J148" s="217"/>
    </row>
    <row r="149" spans="1:10" ht="47.25" customHeight="1">
      <c r="A149" s="171" t="s">
        <v>205</v>
      </c>
      <c r="B149" s="216">
        <v>3320</v>
      </c>
      <c r="C149" s="217"/>
      <c r="D149" s="217"/>
      <c r="E149" s="217">
        <v>41.2</v>
      </c>
      <c r="F149" s="217">
        <f>G149+H149+I149+J149</f>
        <v>52.999999999999993</v>
      </c>
      <c r="G149" s="217">
        <v>13.2</v>
      </c>
      <c r="H149" s="217">
        <v>13.2</v>
      </c>
      <c r="I149" s="217">
        <v>13.2</v>
      </c>
      <c r="J149" s="217">
        <v>13.4</v>
      </c>
    </row>
    <row r="150" spans="1:10" ht="49.5" customHeight="1">
      <c r="A150" s="171" t="s">
        <v>144</v>
      </c>
      <c r="B150" s="216">
        <v>3330</v>
      </c>
      <c r="C150" s="217"/>
      <c r="D150" s="217"/>
      <c r="E150" s="217"/>
      <c r="F150" s="217"/>
      <c r="G150" s="217"/>
      <c r="H150" s="217"/>
      <c r="I150" s="217"/>
      <c r="J150" s="217"/>
    </row>
    <row r="151" spans="1:10" ht="30.75" customHeight="1">
      <c r="A151" s="171" t="s">
        <v>136</v>
      </c>
      <c r="B151" s="216">
        <v>3340</v>
      </c>
      <c r="C151" s="217"/>
      <c r="D151" s="217"/>
      <c r="E151" s="217"/>
      <c r="F151" s="217"/>
      <c r="G151" s="217"/>
      <c r="H151" s="217"/>
      <c r="I151" s="217"/>
      <c r="J151" s="217"/>
    </row>
    <row r="152" spans="1:10" ht="47.25" customHeight="1">
      <c r="A152" s="222" t="s">
        <v>100</v>
      </c>
      <c r="B152" s="213">
        <v>3345</v>
      </c>
      <c r="C152" s="214">
        <f>SUM(C153:C156)</f>
        <v>0</v>
      </c>
      <c r="D152" s="214">
        <f t="shared" ref="D152:J152" si="22">SUM(D153:D156)</f>
        <v>0</v>
      </c>
      <c r="E152" s="214">
        <f t="shared" si="22"/>
        <v>0</v>
      </c>
      <c r="F152" s="214">
        <f t="shared" si="22"/>
        <v>0</v>
      </c>
      <c r="G152" s="214">
        <f t="shared" si="22"/>
        <v>0</v>
      </c>
      <c r="H152" s="214">
        <f t="shared" si="22"/>
        <v>0</v>
      </c>
      <c r="I152" s="214">
        <f t="shared" si="22"/>
        <v>0</v>
      </c>
      <c r="J152" s="214">
        <f t="shared" si="22"/>
        <v>0</v>
      </c>
    </row>
    <row r="153" spans="1:10" ht="48" customHeight="1">
      <c r="A153" s="171" t="s">
        <v>204</v>
      </c>
      <c r="B153" s="216">
        <v>3350</v>
      </c>
      <c r="C153" s="214"/>
      <c r="D153" s="214"/>
      <c r="E153" s="214"/>
      <c r="F153" s="214"/>
      <c r="G153" s="214"/>
      <c r="H153" s="214"/>
      <c r="I153" s="214"/>
      <c r="J153" s="214"/>
    </row>
    <row r="154" spans="1:10" ht="30.75" customHeight="1">
      <c r="A154" s="171" t="s">
        <v>145</v>
      </c>
      <c r="B154" s="216">
        <v>3355</v>
      </c>
      <c r="C154" s="214"/>
      <c r="D154" s="214"/>
      <c r="E154" s="214"/>
      <c r="F154" s="214"/>
      <c r="G154" s="214"/>
      <c r="H154" s="214"/>
      <c r="I154" s="214"/>
      <c r="J154" s="214"/>
    </row>
    <row r="155" spans="1:10" ht="45" customHeight="1">
      <c r="A155" s="171" t="s">
        <v>146</v>
      </c>
      <c r="B155" s="216">
        <v>3360</v>
      </c>
      <c r="C155" s="214"/>
      <c r="D155" s="214"/>
      <c r="E155" s="214"/>
      <c r="F155" s="214"/>
      <c r="G155" s="214"/>
      <c r="H155" s="214"/>
      <c r="I155" s="214"/>
      <c r="J155" s="214"/>
    </row>
    <row r="156" spans="1:10" ht="33" customHeight="1">
      <c r="A156" s="171" t="s">
        <v>114</v>
      </c>
      <c r="B156" s="216">
        <v>3365</v>
      </c>
      <c r="C156" s="214"/>
      <c r="D156" s="214"/>
      <c r="E156" s="214"/>
      <c r="F156" s="214"/>
      <c r="G156" s="214"/>
      <c r="H156" s="214"/>
      <c r="I156" s="214"/>
      <c r="J156" s="214"/>
    </row>
    <row r="157" spans="1:10" ht="45" customHeight="1">
      <c r="A157" s="222" t="s">
        <v>49</v>
      </c>
      <c r="B157" s="213">
        <v>3370</v>
      </c>
      <c r="C157" s="214">
        <f>SUM(C147,C152)</f>
        <v>0</v>
      </c>
      <c r="D157" s="214">
        <f t="shared" ref="D157:J157" si="23">SUM(D147,D152)</f>
        <v>0</v>
      </c>
      <c r="E157" s="214">
        <f t="shared" si="23"/>
        <v>41.2</v>
      </c>
      <c r="F157" s="214">
        <f t="shared" si="23"/>
        <v>52.999999999999993</v>
      </c>
      <c r="G157" s="214">
        <f t="shared" si="23"/>
        <v>13.2</v>
      </c>
      <c r="H157" s="214">
        <f t="shared" si="23"/>
        <v>13.2</v>
      </c>
      <c r="I157" s="214">
        <f t="shared" si="23"/>
        <v>13.2</v>
      </c>
      <c r="J157" s="214">
        <f t="shared" si="23"/>
        <v>13.4</v>
      </c>
    </row>
    <row r="158" spans="1:10" ht="30.75" customHeight="1">
      <c r="A158" s="222" t="s">
        <v>17</v>
      </c>
      <c r="B158" s="213">
        <v>3400</v>
      </c>
      <c r="C158" s="338">
        <f t="shared" ref="C158:J158" si="24">SUM(C132,C145,C157)</f>
        <v>-516.30000000000291</v>
      </c>
      <c r="D158" s="338">
        <f t="shared" si="24"/>
        <v>0</v>
      </c>
      <c r="E158" s="338">
        <f t="shared" si="24"/>
        <v>1933.7</v>
      </c>
      <c r="F158" s="338">
        <f t="shared" si="24"/>
        <v>869.599999999994</v>
      </c>
      <c r="G158" s="338">
        <f t="shared" si="24"/>
        <v>-334.19999999999783</v>
      </c>
      <c r="H158" s="338">
        <f>SUM(H132,H145,H157)</f>
        <v>2756.7000000000025</v>
      </c>
      <c r="I158" s="338">
        <f t="shared" si="24"/>
        <v>-553.8999999999985</v>
      </c>
      <c r="J158" s="338">
        <f t="shared" si="24"/>
        <v>-999.00000000000148</v>
      </c>
    </row>
    <row r="159" spans="1:10" ht="30.75" customHeight="1">
      <c r="A159" s="171" t="s">
        <v>147</v>
      </c>
      <c r="B159" s="216">
        <v>3405</v>
      </c>
      <c r="C159" s="341">
        <v>342.7</v>
      </c>
      <c r="D159" s="341">
        <v>175.2</v>
      </c>
      <c r="E159" s="341">
        <v>183.6</v>
      </c>
      <c r="F159" s="341">
        <v>2117.3000000000002</v>
      </c>
      <c r="G159" s="319">
        <v>2117.3000000000002</v>
      </c>
      <c r="H159" s="341">
        <v>1783.1</v>
      </c>
      <c r="I159" s="341">
        <v>4539.8</v>
      </c>
      <c r="J159" s="341">
        <v>3985.9</v>
      </c>
    </row>
    <row r="160" spans="1:10" ht="30.75" customHeight="1">
      <c r="A160" s="170" t="s">
        <v>148</v>
      </c>
      <c r="B160" s="213">
        <v>3415</v>
      </c>
      <c r="C160" s="338">
        <v>183.6</v>
      </c>
      <c r="D160" s="338">
        <f t="shared" ref="D160:F160" si="25">SUM(D159,D158)</f>
        <v>175.2</v>
      </c>
      <c r="E160" s="338">
        <f>SUM(E158:E159)</f>
        <v>2117.3000000000002</v>
      </c>
      <c r="F160" s="214">
        <f t="shared" si="25"/>
        <v>2986.8999999999942</v>
      </c>
      <c r="G160" s="214">
        <f>SUM(G158:G159)</f>
        <v>1783.1000000000024</v>
      </c>
      <c r="H160" s="214">
        <f t="shared" ref="H160:J160" si="26">SUM(H158:H159)</f>
        <v>4539.8000000000029</v>
      </c>
      <c r="I160" s="214">
        <f t="shared" si="26"/>
        <v>3985.9000000000015</v>
      </c>
      <c r="J160" s="214">
        <f t="shared" si="26"/>
        <v>2986.8999999999987</v>
      </c>
    </row>
    <row r="161" spans="1:10" ht="28.5" customHeight="1">
      <c r="A161" s="223"/>
      <c r="B161" s="142"/>
      <c r="C161" s="208"/>
      <c r="D161" s="208"/>
      <c r="E161" s="208"/>
      <c r="F161" s="208"/>
      <c r="G161" s="208"/>
      <c r="H161" s="208"/>
      <c r="I161" s="208"/>
      <c r="J161" s="208"/>
    </row>
    <row r="162" spans="1:10" ht="24.95" customHeight="1">
      <c r="A162" s="399" t="s">
        <v>196</v>
      </c>
      <c r="B162" s="400"/>
      <c r="C162" s="400"/>
      <c r="D162" s="400"/>
      <c r="E162" s="400"/>
      <c r="F162" s="400"/>
      <c r="G162" s="400"/>
      <c r="H162" s="400"/>
      <c r="I162" s="400"/>
      <c r="J162" s="400"/>
    </row>
    <row r="163" spans="1:10" ht="27.75" customHeight="1">
      <c r="A163" s="224" t="s">
        <v>56</v>
      </c>
      <c r="B163" s="174">
        <v>4000</v>
      </c>
      <c r="C163" s="137">
        <f>SUM(C164:C170)</f>
        <v>-270.5</v>
      </c>
      <c r="D163" s="137">
        <f>SUM(D164:D170)</f>
        <v>0</v>
      </c>
      <c r="E163" s="137">
        <f>SUM(E164:E170)</f>
        <v>-20676.400000000001</v>
      </c>
      <c r="F163" s="307">
        <f>SUM(G163:J163)</f>
        <v>-3026.8</v>
      </c>
      <c r="G163" s="137">
        <v>-3000</v>
      </c>
      <c r="H163" s="137">
        <f>SUM(H164:H170)</f>
        <v>-26.8</v>
      </c>
      <c r="I163" s="137">
        <f>SUM(I164:I170)</f>
        <v>0</v>
      </c>
      <c r="J163" s="137">
        <f>SUM(J164:J170)</f>
        <v>0</v>
      </c>
    </row>
    <row r="164" spans="1:10" ht="37.5" customHeight="1">
      <c r="A164" s="225" t="s">
        <v>141</v>
      </c>
      <c r="B164" s="178">
        <v>4010</v>
      </c>
      <c r="C164" s="138" t="s">
        <v>67</v>
      </c>
      <c r="D164" s="138" t="s">
        <v>67</v>
      </c>
      <c r="E164" s="138" t="s">
        <v>67</v>
      </c>
      <c r="F164" s="307">
        <f t="shared" ref="F164:F170" si="27">SUM(G164:J164)</f>
        <v>0</v>
      </c>
      <c r="G164" s="138" t="s">
        <v>67</v>
      </c>
      <c r="H164" s="138" t="s">
        <v>67</v>
      </c>
      <c r="I164" s="138" t="s">
        <v>67</v>
      </c>
      <c r="J164" s="138" t="s">
        <v>67</v>
      </c>
    </row>
    <row r="165" spans="1:10" ht="48.75" customHeight="1">
      <c r="A165" s="226" t="s">
        <v>206</v>
      </c>
      <c r="B165" s="178">
        <v>4020</v>
      </c>
      <c r="C165" s="138">
        <v>-193.9</v>
      </c>
      <c r="D165" s="138"/>
      <c r="E165" s="138">
        <v>-19963.2</v>
      </c>
      <c r="F165" s="319">
        <f>SUM(G165:J165)</f>
        <v>-3000</v>
      </c>
      <c r="G165" s="138">
        <v>-3000</v>
      </c>
      <c r="H165" s="319">
        <v>0</v>
      </c>
      <c r="I165" s="138" t="s">
        <v>67</v>
      </c>
      <c r="J165" s="138" t="s">
        <v>67</v>
      </c>
    </row>
    <row r="166" spans="1:10" ht="48.75" customHeight="1">
      <c r="A166" s="226" t="s">
        <v>165</v>
      </c>
      <c r="B166" s="178">
        <v>4030</v>
      </c>
      <c r="C166" s="138">
        <v>-76.599999999999994</v>
      </c>
      <c r="D166" s="138"/>
      <c r="E166" s="138">
        <v>-680.5</v>
      </c>
      <c r="F166" s="319">
        <f>SUM(G166:J166)</f>
        <v>-26.8</v>
      </c>
      <c r="G166" s="138"/>
      <c r="H166" s="319">
        <v>-26.8</v>
      </c>
      <c r="I166" s="138"/>
      <c r="J166" s="138"/>
    </row>
    <row r="167" spans="1:10" ht="49.5" customHeight="1">
      <c r="A167" s="226" t="s">
        <v>140</v>
      </c>
      <c r="B167" s="178">
        <v>4040</v>
      </c>
      <c r="C167" s="138" t="s">
        <v>67</v>
      </c>
      <c r="D167" s="138" t="s">
        <v>67</v>
      </c>
      <c r="E167" s="138">
        <v>-21.3</v>
      </c>
      <c r="F167" s="137">
        <f t="shared" si="27"/>
        <v>0</v>
      </c>
      <c r="G167" s="138" t="s">
        <v>67</v>
      </c>
      <c r="H167" s="138" t="s">
        <v>67</v>
      </c>
      <c r="I167" s="138" t="s">
        <v>67</v>
      </c>
      <c r="J167" s="138" t="s">
        <v>67</v>
      </c>
    </row>
    <row r="168" spans="1:10" ht="73.5" customHeight="1">
      <c r="A168" s="226" t="s">
        <v>142</v>
      </c>
      <c r="B168" s="178">
        <v>4050</v>
      </c>
      <c r="C168" s="138" t="s">
        <v>67</v>
      </c>
      <c r="D168" s="138" t="s">
        <v>67</v>
      </c>
      <c r="E168" s="138">
        <v>-11.4</v>
      </c>
      <c r="F168" s="137">
        <f t="shared" si="27"/>
        <v>0</v>
      </c>
      <c r="G168" s="138" t="s">
        <v>67</v>
      </c>
      <c r="H168" s="138" t="s">
        <v>67</v>
      </c>
      <c r="I168" s="138" t="s">
        <v>67</v>
      </c>
      <c r="J168" s="138" t="s">
        <v>67</v>
      </c>
    </row>
    <row r="169" spans="1:10" ht="36.75" customHeight="1">
      <c r="A169" s="226" t="s">
        <v>143</v>
      </c>
      <c r="B169" s="178">
        <v>4060</v>
      </c>
      <c r="C169" s="138" t="s">
        <v>67</v>
      </c>
      <c r="D169" s="138" t="s">
        <v>67</v>
      </c>
      <c r="E169" s="138" t="s">
        <v>67</v>
      </c>
      <c r="F169" s="137">
        <f t="shared" si="27"/>
        <v>0</v>
      </c>
      <c r="G169" s="138" t="s">
        <v>67</v>
      </c>
      <c r="H169" s="138" t="s">
        <v>67</v>
      </c>
      <c r="I169" s="138" t="s">
        <v>67</v>
      </c>
      <c r="J169" s="138" t="s">
        <v>67</v>
      </c>
    </row>
    <row r="170" spans="1:10" ht="39.75" customHeight="1" thickBot="1">
      <c r="A170" s="227" t="s">
        <v>114</v>
      </c>
      <c r="B170" s="228">
        <v>4070</v>
      </c>
      <c r="C170" s="138" t="s">
        <v>67</v>
      </c>
      <c r="D170" s="138" t="s">
        <v>67</v>
      </c>
      <c r="E170" s="138" t="s">
        <v>67</v>
      </c>
      <c r="F170" s="137">
        <f t="shared" si="27"/>
        <v>0</v>
      </c>
      <c r="G170" s="138" t="s">
        <v>67</v>
      </c>
      <c r="H170" s="138" t="s">
        <v>67</v>
      </c>
      <c r="I170" s="138" t="s">
        <v>67</v>
      </c>
      <c r="J170" s="138" t="s">
        <v>67</v>
      </c>
    </row>
    <row r="171" spans="1:10" s="43" customFormat="1" ht="29.25" customHeight="1">
      <c r="A171" s="393" t="s">
        <v>197</v>
      </c>
      <c r="B171" s="393"/>
      <c r="C171" s="393"/>
      <c r="D171" s="393"/>
      <c r="E171" s="393"/>
      <c r="F171" s="393"/>
      <c r="G171" s="393"/>
      <c r="H171" s="393"/>
      <c r="I171" s="393"/>
      <c r="J171" s="393"/>
    </row>
    <row r="172" spans="1:10" ht="48.75" customHeight="1">
      <c r="A172" s="202" t="s">
        <v>101</v>
      </c>
      <c r="B172" s="174" t="s">
        <v>72</v>
      </c>
      <c r="C172" s="137">
        <f>SUM(C173:C175)</f>
        <v>0</v>
      </c>
      <c r="D172" s="137">
        <f t="shared" ref="D172:J172" si="28">SUM(D173:D175)</f>
        <v>0</v>
      </c>
      <c r="E172" s="137">
        <f t="shared" si="28"/>
        <v>0</v>
      </c>
      <c r="F172" s="137">
        <f>SUM(G172:J172)</f>
        <v>0</v>
      </c>
      <c r="G172" s="137">
        <f t="shared" si="28"/>
        <v>0</v>
      </c>
      <c r="H172" s="137">
        <f t="shared" si="28"/>
        <v>0</v>
      </c>
      <c r="I172" s="137">
        <f t="shared" si="28"/>
        <v>0</v>
      </c>
      <c r="J172" s="137">
        <f t="shared" si="28"/>
        <v>0</v>
      </c>
    </row>
    <row r="173" spans="1:10" ht="36.75" customHeight="1">
      <c r="A173" s="203" t="s">
        <v>166</v>
      </c>
      <c r="B173" s="178" t="s">
        <v>73</v>
      </c>
      <c r="C173" s="138"/>
      <c r="D173" s="138"/>
      <c r="E173" s="138"/>
      <c r="F173" s="137">
        <f t="shared" ref="F173:F179" si="29">SUM(G173:J173)</f>
        <v>0</v>
      </c>
      <c r="G173" s="138"/>
      <c r="H173" s="138"/>
      <c r="I173" s="138"/>
      <c r="J173" s="138"/>
    </row>
    <row r="174" spans="1:10" ht="34.5" customHeight="1">
      <c r="A174" s="203" t="s">
        <v>167</v>
      </c>
      <c r="B174" s="178" t="s">
        <v>74</v>
      </c>
      <c r="C174" s="138"/>
      <c r="D174" s="138"/>
      <c r="E174" s="138"/>
      <c r="F174" s="137">
        <f t="shared" si="29"/>
        <v>0</v>
      </c>
      <c r="G174" s="138"/>
      <c r="H174" s="138"/>
      <c r="I174" s="138"/>
      <c r="J174" s="138"/>
    </row>
    <row r="175" spans="1:10" ht="35.25" customHeight="1">
      <c r="A175" s="203" t="s">
        <v>168</v>
      </c>
      <c r="B175" s="178" t="s">
        <v>75</v>
      </c>
      <c r="C175" s="138"/>
      <c r="D175" s="138"/>
      <c r="E175" s="138"/>
      <c r="F175" s="137">
        <f t="shared" si="29"/>
        <v>0</v>
      </c>
      <c r="G175" s="138"/>
      <c r="H175" s="138"/>
      <c r="I175" s="138"/>
      <c r="J175" s="138"/>
    </row>
    <row r="176" spans="1:10" ht="46.5" customHeight="1">
      <c r="A176" s="202" t="s">
        <v>102</v>
      </c>
      <c r="B176" s="174" t="s">
        <v>76</v>
      </c>
      <c r="C176" s="137">
        <f>SUM(C177:C179)</f>
        <v>0</v>
      </c>
      <c r="D176" s="137">
        <f t="shared" ref="D176:J176" si="30">SUM(D177:D179)</f>
        <v>0</v>
      </c>
      <c r="E176" s="137">
        <f t="shared" si="30"/>
        <v>0</v>
      </c>
      <c r="F176" s="137">
        <f t="shared" si="29"/>
        <v>0</v>
      </c>
      <c r="G176" s="137">
        <f t="shared" si="30"/>
        <v>0</v>
      </c>
      <c r="H176" s="137">
        <f t="shared" si="30"/>
        <v>0</v>
      </c>
      <c r="I176" s="137">
        <f t="shared" si="30"/>
        <v>0</v>
      </c>
      <c r="J176" s="137">
        <f t="shared" si="30"/>
        <v>0</v>
      </c>
    </row>
    <row r="177" spans="1:10" ht="36.75" customHeight="1">
      <c r="A177" s="203" t="s">
        <v>166</v>
      </c>
      <c r="B177" s="178" t="s">
        <v>77</v>
      </c>
      <c r="C177" s="138"/>
      <c r="D177" s="138"/>
      <c r="E177" s="138"/>
      <c r="F177" s="137">
        <f t="shared" si="29"/>
        <v>0</v>
      </c>
      <c r="G177" s="138"/>
      <c r="H177" s="138"/>
      <c r="I177" s="138"/>
      <c r="J177" s="138"/>
    </row>
    <row r="178" spans="1:10" ht="36.75" customHeight="1">
      <c r="A178" s="203" t="s">
        <v>167</v>
      </c>
      <c r="B178" s="178" t="s">
        <v>78</v>
      </c>
      <c r="C178" s="138"/>
      <c r="D178" s="138"/>
      <c r="E178" s="138"/>
      <c r="F178" s="137">
        <f t="shared" si="29"/>
        <v>0</v>
      </c>
      <c r="G178" s="138"/>
      <c r="H178" s="138"/>
      <c r="I178" s="138"/>
      <c r="J178" s="138"/>
    </row>
    <row r="179" spans="1:10" ht="34.5" customHeight="1">
      <c r="A179" s="203" t="s">
        <v>168</v>
      </c>
      <c r="B179" s="178" t="s">
        <v>79</v>
      </c>
      <c r="C179" s="138"/>
      <c r="D179" s="138"/>
      <c r="E179" s="138"/>
      <c r="F179" s="137">
        <f t="shared" si="29"/>
        <v>0</v>
      </c>
      <c r="G179" s="138"/>
      <c r="H179" s="138"/>
      <c r="I179" s="138"/>
      <c r="J179" s="138"/>
    </row>
    <row r="180" spans="1:10" ht="34.5" customHeight="1">
      <c r="A180" s="393" t="s">
        <v>198</v>
      </c>
      <c r="B180" s="393"/>
      <c r="C180" s="393"/>
      <c r="D180" s="393"/>
      <c r="E180" s="393"/>
      <c r="F180" s="393"/>
      <c r="G180" s="393"/>
      <c r="H180" s="393"/>
      <c r="I180" s="393"/>
      <c r="J180" s="393"/>
    </row>
    <row r="181" spans="1:10" s="14" customFormat="1" ht="86.25" customHeight="1">
      <c r="A181" s="206" t="s">
        <v>126</v>
      </c>
      <c r="B181" s="229" t="s">
        <v>80</v>
      </c>
      <c r="C181" s="343">
        <f>SUM(C182:C184)</f>
        <v>262</v>
      </c>
      <c r="D181" s="193">
        <f>SUM(D182:D184)</f>
        <v>260</v>
      </c>
      <c r="E181" s="343">
        <v>248</v>
      </c>
      <c r="F181" s="343">
        <v>374</v>
      </c>
      <c r="G181" s="189" t="s">
        <v>57</v>
      </c>
      <c r="H181" s="189" t="s">
        <v>18</v>
      </c>
      <c r="I181" s="189" t="s">
        <v>57</v>
      </c>
      <c r="J181" s="189" t="s">
        <v>57</v>
      </c>
    </row>
    <row r="182" spans="1:10" ht="27.75" customHeight="1">
      <c r="A182" s="203" t="s">
        <v>61</v>
      </c>
      <c r="B182" s="178" t="s">
        <v>81</v>
      </c>
      <c r="C182" s="363">
        <v>1</v>
      </c>
      <c r="D182" s="194">
        <v>1</v>
      </c>
      <c r="E182" s="194">
        <v>1</v>
      </c>
      <c r="F182" s="194">
        <v>1</v>
      </c>
      <c r="G182" s="196" t="s">
        <v>57</v>
      </c>
      <c r="H182" s="196" t="s">
        <v>18</v>
      </c>
      <c r="I182" s="196" t="s">
        <v>57</v>
      </c>
      <c r="J182" s="196" t="s">
        <v>57</v>
      </c>
    </row>
    <row r="183" spans="1:10" ht="27.75" customHeight="1">
      <c r="A183" s="203" t="s">
        <v>64</v>
      </c>
      <c r="B183" s="178" t="s">
        <v>82</v>
      </c>
      <c r="C183" s="363">
        <v>5</v>
      </c>
      <c r="D183" s="194">
        <v>5</v>
      </c>
      <c r="E183" s="194">
        <v>5</v>
      </c>
      <c r="F183" s="194">
        <v>5</v>
      </c>
      <c r="G183" s="196" t="s">
        <v>57</v>
      </c>
      <c r="H183" s="196" t="s">
        <v>18</v>
      </c>
      <c r="I183" s="196" t="s">
        <v>57</v>
      </c>
      <c r="J183" s="196" t="s">
        <v>57</v>
      </c>
    </row>
    <row r="184" spans="1:10" ht="27.75" customHeight="1">
      <c r="A184" s="203" t="s">
        <v>62</v>
      </c>
      <c r="B184" s="178" t="s">
        <v>83</v>
      </c>
      <c r="C184" s="363">
        <v>256</v>
      </c>
      <c r="D184" s="194">
        <v>254</v>
      </c>
      <c r="E184" s="194">
        <v>368</v>
      </c>
      <c r="F184" s="194">
        <v>368</v>
      </c>
      <c r="G184" s="196" t="s">
        <v>57</v>
      </c>
      <c r="H184" s="196" t="s">
        <v>18</v>
      </c>
      <c r="I184" s="196" t="s">
        <v>57</v>
      </c>
      <c r="J184" s="196" t="s">
        <v>57</v>
      </c>
    </row>
    <row r="185" spans="1:10" ht="27.75" customHeight="1">
      <c r="A185" s="202" t="s">
        <v>169</v>
      </c>
      <c r="B185" s="174" t="s">
        <v>84</v>
      </c>
      <c r="C185" s="307">
        <f>SUM(C186:C188)</f>
        <v>18914.599999999999</v>
      </c>
      <c r="D185" s="137">
        <f>SUM(D186:D188)</f>
        <v>20339</v>
      </c>
      <c r="E185" s="307">
        <f>SUM(E186:E188)</f>
        <v>27026</v>
      </c>
      <c r="F185" s="307">
        <f>SUM(F186:F188)</f>
        <v>76727.8</v>
      </c>
      <c r="G185" s="196" t="s">
        <v>57</v>
      </c>
      <c r="H185" s="196" t="s">
        <v>18</v>
      </c>
      <c r="I185" s="196" t="s">
        <v>57</v>
      </c>
      <c r="J185" s="196" t="s">
        <v>57</v>
      </c>
    </row>
    <row r="186" spans="1:10" ht="27.75" customHeight="1">
      <c r="A186" s="203" t="s">
        <v>61</v>
      </c>
      <c r="B186" s="178">
        <v>8011</v>
      </c>
      <c r="C186" s="319">
        <v>340.7</v>
      </c>
      <c r="D186" s="138">
        <v>240</v>
      </c>
      <c r="E186" s="319">
        <v>254</v>
      </c>
      <c r="F186" s="319">
        <v>540.79999999999995</v>
      </c>
      <c r="G186" s="196" t="s">
        <v>18</v>
      </c>
      <c r="H186" s="196" t="s">
        <v>18</v>
      </c>
      <c r="I186" s="196" t="s">
        <v>18</v>
      </c>
      <c r="J186" s="196" t="s">
        <v>18</v>
      </c>
    </row>
    <row r="187" spans="1:10" ht="27.75" customHeight="1">
      <c r="A187" s="203" t="s">
        <v>64</v>
      </c>
      <c r="B187" s="178">
        <v>8012</v>
      </c>
      <c r="C187" s="319">
        <v>971.9</v>
      </c>
      <c r="D187" s="138">
        <v>1299</v>
      </c>
      <c r="E187" s="319">
        <v>916</v>
      </c>
      <c r="F187" s="319">
        <v>1960.9</v>
      </c>
      <c r="G187" s="196" t="s">
        <v>18</v>
      </c>
      <c r="H187" s="196" t="s">
        <v>18</v>
      </c>
      <c r="I187" s="196" t="s">
        <v>18</v>
      </c>
      <c r="J187" s="196" t="s">
        <v>18</v>
      </c>
    </row>
    <row r="188" spans="1:10" ht="27.75" customHeight="1">
      <c r="A188" s="203" t="s">
        <v>62</v>
      </c>
      <c r="B188" s="178">
        <v>8013</v>
      </c>
      <c r="C188" s="319">
        <v>17602</v>
      </c>
      <c r="D188" s="138">
        <v>18800</v>
      </c>
      <c r="E188" s="319">
        <v>25856</v>
      </c>
      <c r="F188" s="319">
        <v>74226.100000000006</v>
      </c>
      <c r="G188" s="196" t="s">
        <v>18</v>
      </c>
      <c r="H188" s="196" t="s">
        <v>18</v>
      </c>
      <c r="I188" s="196" t="s">
        <v>18</v>
      </c>
      <c r="J188" s="196" t="s">
        <v>18</v>
      </c>
    </row>
    <row r="189" spans="1:10" ht="27.75" customHeight="1">
      <c r="A189" s="202" t="s">
        <v>1</v>
      </c>
      <c r="B189" s="174">
        <v>8020</v>
      </c>
      <c r="C189" s="307">
        <v>18914.599999999999</v>
      </c>
      <c r="D189" s="137">
        <v>20339</v>
      </c>
      <c r="E189" s="307">
        <f>SUM(E190:E192)</f>
        <v>27026</v>
      </c>
      <c r="F189" s="307">
        <f>SUM(F190:F192)</f>
        <v>76727.8</v>
      </c>
      <c r="G189" s="196" t="s">
        <v>57</v>
      </c>
      <c r="H189" s="196" t="s">
        <v>18</v>
      </c>
      <c r="I189" s="196" t="s">
        <v>57</v>
      </c>
      <c r="J189" s="196" t="s">
        <v>57</v>
      </c>
    </row>
    <row r="190" spans="1:10" ht="27.75" customHeight="1">
      <c r="A190" s="203" t="s">
        <v>61</v>
      </c>
      <c r="B190" s="178">
        <v>8021</v>
      </c>
      <c r="C190" s="319">
        <v>340.7</v>
      </c>
      <c r="D190" s="138">
        <v>240</v>
      </c>
      <c r="E190" s="319">
        <v>254</v>
      </c>
      <c r="F190" s="138">
        <v>540.79999999999995</v>
      </c>
      <c r="G190" s="196" t="s">
        <v>18</v>
      </c>
      <c r="H190" s="196" t="s">
        <v>18</v>
      </c>
      <c r="I190" s="196" t="s">
        <v>18</v>
      </c>
      <c r="J190" s="196" t="s">
        <v>18</v>
      </c>
    </row>
    <row r="191" spans="1:10" ht="27.75" customHeight="1">
      <c r="A191" s="203" t="s">
        <v>64</v>
      </c>
      <c r="B191" s="178">
        <v>8022</v>
      </c>
      <c r="C191" s="138">
        <v>971.9</v>
      </c>
      <c r="D191" s="138">
        <v>1299</v>
      </c>
      <c r="E191" s="319">
        <v>916</v>
      </c>
      <c r="F191" s="138">
        <v>1960.9</v>
      </c>
      <c r="G191" s="196" t="s">
        <v>18</v>
      </c>
      <c r="H191" s="196" t="s">
        <v>18</v>
      </c>
      <c r="I191" s="196" t="s">
        <v>18</v>
      </c>
      <c r="J191" s="196" t="s">
        <v>18</v>
      </c>
    </row>
    <row r="192" spans="1:10" ht="27.75" customHeight="1">
      <c r="A192" s="203" t="s">
        <v>62</v>
      </c>
      <c r="B192" s="178">
        <v>8023</v>
      </c>
      <c r="C192" s="138">
        <v>17602</v>
      </c>
      <c r="D192" s="138">
        <v>18800</v>
      </c>
      <c r="E192" s="319">
        <v>25856</v>
      </c>
      <c r="F192" s="319">
        <v>74226.100000000006</v>
      </c>
      <c r="G192" s="196" t="s">
        <v>18</v>
      </c>
      <c r="H192" s="196" t="s">
        <v>18</v>
      </c>
      <c r="I192" s="196" t="s">
        <v>18</v>
      </c>
      <c r="J192" s="196" t="s">
        <v>18</v>
      </c>
    </row>
    <row r="193" spans="1:15" s="14" customFormat="1" ht="59.25" customHeight="1">
      <c r="A193" s="206" t="s">
        <v>113</v>
      </c>
      <c r="B193" s="229" t="s">
        <v>170</v>
      </c>
      <c r="C193" s="281">
        <f t="shared" ref="C193:F193" si="31">C189/C181/12*1000</f>
        <v>6016.0941475826958</v>
      </c>
      <c r="D193" s="281">
        <f t="shared" si="31"/>
        <v>6518.9102564102559</v>
      </c>
      <c r="E193" s="353">
        <f t="shared" si="31"/>
        <v>9081.3172043010745</v>
      </c>
      <c r="F193" s="353">
        <f t="shared" si="31"/>
        <v>17096.212121212124</v>
      </c>
      <c r="G193" s="189" t="s">
        <v>57</v>
      </c>
      <c r="H193" s="189" t="s">
        <v>18</v>
      </c>
      <c r="I193" s="189" t="s">
        <v>57</v>
      </c>
      <c r="J193" s="189" t="s">
        <v>57</v>
      </c>
      <c r="K193" s="351"/>
      <c r="L193" s="351"/>
      <c r="M193" s="351"/>
      <c r="N193" s="351"/>
      <c r="O193" s="351"/>
    </row>
    <row r="194" spans="1:15" ht="27.75" customHeight="1">
      <c r="A194" s="203" t="s">
        <v>61</v>
      </c>
      <c r="B194" s="178">
        <v>8031</v>
      </c>
      <c r="C194" s="285">
        <f t="shared" ref="C194:F196" si="32">C190/C182/12*1000</f>
        <v>28391.666666666664</v>
      </c>
      <c r="D194" s="285">
        <f t="shared" si="32"/>
        <v>20000</v>
      </c>
      <c r="E194" s="285">
        <f t="shared" si="32"/>
        <v>21166.666666666668</v>
      </c>
      <c r="F194" s="285">
        <f t="shared" si="32"/>
        <v>45066.666666666664</v>
      </c>
      <c r="G194" s="196" t="s">
        <v>57</v>
      </c>
      <c r="H194" s="196" t="s">
        <v>18</v>
      </c>
      <c r="I194" s="196" t="s">
        <v>57</v>
      </c>
      <c r="J194" s="196" t="s">
        <v>57</v>
      </c>
      <c r="K194" s="351"/>
      <c r="L194" s="351"/>
      <c r="M194" s="351"/>
      <c r="N194" s="351"/>
      <c r="O194" s="351"/>
    </row>
    <row r="195" spans="1:15" ht="27.75" customHeight="1">
      <c r="A195" s="203" t="s">
        <v>64</v>
      </c>
      <c r="B195" s="178">
        <v>8032</v>
      </c>
      <c r="C195" s="285">
        <f t="shared" si="32"/>
        <v>16198.333333333334</v>
      </c>
      <c r="D195" s="285">
        <f t="shared" si="32"/>
        <v>21650.000000000004</v>
      </c>
      <c r="E195" s="285">
        <f t="shared" si="32"/>
        <v>15266.666666666666</v>
      </c>
      <c r="F195" s="285">
        <f t="shared" si="32"/>
        <v>32681.666666666664</v>
      </c>
      <c r="G195" s="196" t="s">
        <v>57</v>
      </c>
      <c r="H195" s="196" t="s">
        <v>18</v>
      </c>
      <c r="I195" s="196" t="s">
        <v>57</v>
      </c>
      <c r="J195" s="196" t="s">
        <v>57</v>
      </c>
      <c r="K195" s="351"/>
      <c r="L195" s="284"/>
      <c r="M195" s="284"/>
      <c r="N195" s="284"/>
      <c r="O195" s="284"/>
    </row>
    <row r="196" spans="1:15" ht="27.75" customHeight="1">
      <c r="A196" s="203" t="s">
        <v>62</v>
      </c>
      <c r="B196" s="178">
        <v>8033</v>
      </c>
      <c r="C196" s="285">
        <f t="shared" si="32"/>
        <v>5729.817708333333</v>
      </c>
      <c r="D196" s="285">
        <f t="shared" si="32"/>
        <v>6167.9790026246719</v>
      </c>
      <c r="E196" s="285">
        <f t="shared" si="32"/>
        <v>5855.072463768116</v>
      </c>
      <c r="F196" s="285">
        <f t="shared" si="32"/>
        <v>16808.446557971016</v>
      </c>
      <c r="G196" s="196" t="s">
        <v>57</v>
      </c>
      <c r="H196" s="196" t="s">
        <v>18</v>
      </c>
      <c r="I196" s="196" t="s">
        <v>57</v>
      </c>
      <c r="J196" s="196" t="s">
        <v>57</v>
      </c>
      <c r="K196" s="351"/>
      <c r="L196" s="284"/>
      <c r="M196" s="284"/>
      <c r="N196" s="284"/>
      <c r="O196" s="284"/>
    </row>
    <row r="197" spans="1:15" s="53" customFormat="1" ht="30.75" customHeight="1"/>
    <row r="198" spans="1:15" s="14" customFormat="1">
      <c r="A198" s="44"/>
      <c r="C198" s="45"/>
      <c r="D198" s="46"/>
      <c r="E198" s="46"/>
      <c r="F198" s="46"/>
      <c r="G198" s="47"/>
      <c r="H198" s="47"/>
      <c r="I198" s="47"/>
      <c r="J198" s="47"/>
    </row>
    <row r="199" spans="1:15" s="14" customFormat="1">
      <c r="A199" s="44"/>
      <c r="C199" s="45"/>
      <c r="D199" s="46"/>
      <c r="E199" s="46"/>
      <c r="F199" s="46"/>
      <c r="G199" s="47"/>
      <c r="H199" s="47"/>
      <c r="I199" s="47"/>
      <c r="J199" s="47"/>
    </row>
    <row r="200" spans="1:15" s="14" customFormat="1" ht="28.5" customHeight="1">
      <c r="A200" s="51" t="s">
        <v>179</v>
      </c>
      <c r="B200" s="48"/>
      <c r="C200" s="396" t="s">
        <v>37</v>
      </c>
      <c r="D200" s="397"/>
      <c r="E200" s="397"/>
      <c r="F200" s="397"/>
      <c r="G200" s="49"/>
      <c r="H200" s="49"/>
      <c r="I200" s="398" t="s">
        <v>274</v>
      </c>
      <c r="J200" s="398"/>
    </row>
    <row r="201" spans="1:15" s="14" customFormat="1">
      <c r="A201" s="14" t="s">
        <v>27</v>
      </c>
      <c r="B201" s="11"/>
      <c r="C201" s="394" t="s">
        <v>28</v>
      </c>
      <c r="D201" s="394"/>
      <c r="E201" s="394"/>
      <c r="F201" s="394"/>
      <c r="G201" s="39"/>
      <c r="H201" s="39"/>
      <c r="I201" s="395" t="s">
        <v>36</v>
      </c>
      <c r="J201" s="395"/>
    </row>
    <row r="202" spans="1:15" s="14" customFormat="1">
      <c r="A202" s="50"/>
      <c r="F202" s="11"/>
      <c r="G202" s="11"/>
      <c r="H202" s="11"/>
      <c r="I202" s="11"/>
      <c r="J202" s="11"/>
    </row>
    <row r="203" spans="1:15" s="14" customFormat="1">
      <c r="A203" s="50"/>
      <c r="F203" s="11"/>
      <c r="G203" s="11"/>
      <c r="H203" s="11"/>
      <c r="I203" s="11"/>
      <c r="J203" s="11"/>
    </row>
    <row r="204" spans="1:15" s="14" customFormat="1">
      <c r="A204" s="50"/>
      <c r="F204" s="11"/>
      <c r="G204" s="11"/>
      <c r="H204" s="11"/>
      <c r="I204" s="11"/>
      <c r="J204" s="11"/>
    </row>
    <row r="205" spans="1:15" s="14" customFormat="1">
      <c r="A205" s="50"/>
      <c r="F205" s="11"/>
      <c r="G205" s="11"/>
      <c r="H205" s="11"/>
      <c r="I205" s="11"/>
      <c r="J205" s="11"/>
    </row>
    <row r="206" spans="1:15" s="14" customFormat="1">
      <c r="A206" s="50"/>
      <c r="F206" s="11"/>
      <c r="G206" s="11"/>
      <c r="H206" s="11"/>
      <c r="I206" s="11"/>
      <c r="J206" s="11"/>
    </row>
    <row r="207" spans="1:15" s="14" customFormat="1">
      <c r="A207" s="50"/>
      <c r="F207" s="11"/>
      <c r="G207" s="11"/>
      <c r="H207" s="11"/>
      <c r="I207" s="11"/>
      <c r="J207" s="11"/>
    </row>
    <row r="208" spans="1:15" s="14" customFormat="1">
      <c r="A208" s="50"/>
      <c r="F208" s="11"/>
      <c r="G208" s="11"/>
      <c r="H208" s="11"/>
      <c r="I208" s="11"/>
      <c r="J208" s="11"/>
    </row>
    <row r="209" spans="1:10" s="14" customFormat="1">
      <c r="A209" s="50"/>
      <c r="F209" s="11"/>
      <c r="G209" s="11"/>
      <c r="H209" s="11"/>
      <c r="I209" s="11"/>
      <c r="J209" s="11"/>
    </row>
    <row r="210" spans="1:10" s="14" customFormat="1">
      <c r="A210" s="50"/>
      <c r="F210" s="11"/>
      <c r="G210" s="11"/>
      <c r="H210" s="11"/>
      <c r="I210" s="11"/>
      <c r="J210" s="11"/>
    </row>
    <row r="211" spans="1:10" s="14" customFormat="1">
      <c r="A211" s="50"/>
      <c r="F211" s="11"/>
      <c r="G211" s="11"/>
      <c r="H211" s="11"/>
      <c r="I211" s="11"/>
      <c r="J211" s="11"/>
    </row>
    <row r="212" spans="1:10" s="14" customFormat="1">
      <c r="A212" s="50"/>
      <c r="F212" s="11"/>
      <c r="G212" s="11"/>
      <c r="H212" s="11"/>
      <c r="I212" s="11"/>
      <c r="J212" s="11"/>
    </row>
    <row r="213" spans="1:10" s="14" customFormat="1">
      <c r="A213" s="50"/>
      <c r="F213" s="11"/>
      <c r="G213" s="11"/>
      <c r="H213" s="11"/>
      <c r="I213" s="11"/>
      <c r="J213" s="11"/>
    </row>
    <row r="214" spans="1:10" s="14" customFormat="1">
      <c r="A214" s="50"/>
      <c r="F214" s="11"/>
      <c r="G214" s="11"/>
      <c r="H214" s="11"/>
      <c r="I214" s="11"/>
      <c r="J214" s="11"/>
    </row>
    <row r="215" spans="1:10" s="14" customFormat="1">
      <c r="A215" s="50"/>
      <c r="F215" s="11"/>
      <c r="G215" s="11"/>
      <c r="H215" s="11"/>
      <c r="I215" s="11"/>
      <c r="J215" s="11"/>
    </row>
    <row r="216" spans="1:10" s="14" customFormat="1">
      <c r="A216" s="50"/>
      <c r="F216" s="11"/>
      <c r="G216" s="11"/>
      <c r="H216" s="11"/>
      <c r="I216" s="11"/>
      <c r="J216" s="11"/>
    </row>
    <row r="217" spans="1:10" s="14" customFormat="1">
      <c r="A217" s="50"/>
      <c r="F217" s="11"/>
      <c r="G217" s="11"/>
      <c r="H217" s="11"/>
      <c r="I217" s="11"/>
      <c r="J217" s="11"/>
    </row>
    <row r="218" spans="1:10" s="14" customFormat="1">
      <c r="A218" s="50"/>
      <c r="F218" s="11"/>
      <c r="G218" s="11"/>
      <c r="H218" s="11"/>
      <c r="I218" s="11"/>
      <c r="J218" s="11"/>
    </row>
    <row r="219" spans="1:10" s="14" customFormat="1">
      <c r="A219" s="50"/>
      <c r="F219" s="11"/>
      <c r="G219" s="11"/>
      <c r="H219" s="11"/>
      <c r="I219" s="11"/>
      <c r="J219" s="11"/>
    </row>
    <row r="220" spans="1:10" s="14" customFormat="1">
      <c r="A220" s="50"/>
      <c r="F220" s="11"/>
      <c r="G220" s="11"/>
      <c r="H220" s="11"/>
      <c r="I220" s="11"/>
      <c r="J220" s="11"/>
    </row>
    <row r="221" spans="1:10" s="14" customFormat="1">
      <c r="A221" s="50"/>
      <c r="F221" s="11"/>
      <c r="G221" s="11"/>
      <c r="H221" s="11"/>
      <c r="I221" s="11"/>
      <c r="J221" s="11"/>
    </row>
    <row r="222" spans="1:10" s="14" customFormat="1">
      <c r="A222" s="50"/>
      <c r="F222" s="11"/>
      <c r="G222" s="11"/>
      <c r="H222" s="11"/>
      <c r="I222" s="11"/>
      <c r="J222" s="11"/>
    </row>
    <row r="223" spans="1:10" s="14" customFormat="1">
      <c r="A223" s="50"/>
      <c r="F223" s="11"/>
      <c r="G223" s="11"/>
      <c r="H223" s="11"/>
      <c r="I223" s="11"/>
      <c r="J223" s="11"/>
    </row>
    <row r="224" spans="1:10" s="14" customFormat="1">
      <c r="A224" s="50"/>
      <c r="F224" s="11"/>
      <c r="G224" s="11"/>
      <c r="H224" s="11"/>
      <c r="I224" s="11"/>
      <c r="J224" s="11"/>
    </row>
    <row r="225" spans="1:10" s="14" customFormat="1">
      <c r="A225" s="50"/>
      <c r="F225" s="11"/>
      <c r="G225" s="11"/>
      <c r="H225" s="11"/>
      <c r="I225" s="11"/>
      <c r="J225" s="11"/>
    </row>
    <row r="226" spans="1:10" s="14" customFormat="1">
      <c r="A226" s="50"/>
      <c r="F226" s="11"/>
      <c r="G226" s="11"/>
      <c r="H226" s="11"/>
      <c r="I226" s="11"/>
      <c r="J226" s="11"/>
    </row>
    <row r="227" spans="1:10" s="14" customFormat="1">
      <c r="A227" s="50"/>
      <c r="F227" s="11"/>
      <c r="G227" s="11"/>
      <c r="H227" s="11"/>
      <c r="I227" s="11"/>
      <c r="J227" s="11"/>
    </row>
    <row r="228" spans="1:10" s="14" customFormat="1">
      <c r="A228" s="50"/>
      <c r="F228" s="11"/>
      <c r="G228" s="11"/>
      <c r="H228" s="11"/>
      <c r="I228" s="11"/>
      <c r="J228" s="11"/>
    </row>
    <row r="229" spans="1:10" s="14" customFormat="1">
      <c r="A229" s="50"/>
      <c r="F229" s="11"/>
      <c r="G229" s="11"/>
      <c r="H229" s="11"/>
      <c r="I229" s="11"/>
      <c r="J229" s="11"/>
    </row>
    <row r="230" spans="1:10" s="14" customFormat="1">
      <c r="A230" s="50"/>
      <c r="F230" s="11"/>
      <c r="G230" s="11"/>
      <c r="H230" s="11"/>
      <c r="I230" s="11"/>
      <c r="J230" s="11"/>
    </row>
    <row r="231" spans="1:10" s="14" customFormat="1">
      <c r="A231" s="50"/>
      <c r="F231" s="11"/>
      <c r="G231" s="11"/>
      <c r="H231" s="11"/>
      <c r="I231" s="11"/>
      <c r="J231" s="11"/>
    </row>
    <row r="232" spans="1:10" s="14" customFormat="1">
      <c r="A232" s="50"/>
      <c r="F232" s="11"/>
      <c r="G232" s="11"/>
      <c r="H232" s="11"/>
      <c r="I232" s="11"/>
      <c r="J232" s="11"/>
    </row>
    <row r="233" spans="1:10" s="14" customFormat="1">
      <c r="A233" s="50"/>
      <c r="F233" s="11"/>
      <c r="G233" s="11"/>
      <c r="H233" s="11"/>
      <c r="I233" s="11"/>
      <c r="J233" s="11"/>
    </row>
    <row r="234" spans="1:10" s="14" customFormat="1">
      <c r="A234" s="50"/>
      <c r="F234" s="11"/>
      <c r="G234" s="11"/>
      <c r="H234" s="11"/>
      <c r="I234" s="11"/>
      <c r="J234" s="11"/>
    </row>
    <row r="235" spans="1:10" s="14" customFormat="1">
      <c r="A235" s="50"/>
      <c r="F235" s="11"/>
      <c r="G235" s="11"/>
      <c r="H235" s="11"/>
      <c r="I235" s="11"/>
      <c r="J235" s="11"/>
    </row>
    <row r="236" spans="1:10" s="14" customFormat="1">
      <c r="A236" s="50"/>
      <c r="F236" s="11"/>
      <c r="G236" s="11"/>
      <c r="H236" s="11"/>
      <c r="I236" s="11"/>
      <c r="J236" s="11"/>
    </row>
    <row r="237" spans="1:10" s="14" customFormat="1">
      <c r="A237" s="50"/>
      <c r="F237" s="11"/>
      <c r="G237" s="11"/>
      <c r="H237" s="11"/>
      <c r="I237" s="11"/>
      <c r="J237" s="11"/>
    </row>
    <row r="238" spans="1:10" s="14" customFormat="1">
      <c r="A238" s="50"/>
      <c r="F238" s="11"/>
      <c r="G238" s="11"/>
      <c r="H238" s="11"/>
      <c r="I238" s="11"/>
      <c r="J238" s="11"/>
    </row>
    <row r="239" spans="1:10" s="14" customFormat="1">
      <c r="A239" s="50"/>
      <c r="F239" s="11"/>
      <c r="G239" s="11"/>
      <c r="H239" s="11"/>
      <c r="I239" s="11"/>
      <c r="J239" s="11"/>
    </row>
    <row r="240" spans="1:10" s="14" customFormat="1">
      <c r="A240" s="50"/>
      <c r="F240" s="11"/>
      <c r="G240" s="11"/>
      <c r="H240" s="11"/>
      <c r="I240" s="11"/>
      <c r="J240" s="11"/>
    </row>
    <row r="241" spans="1:10" s="14" customFormat="1">
      <c r="A241" s="50"/>
      <c r="F241" s="11"/>
      <c r="G241" s="11"/>
      <c r="H241" s="11"/>
      <c r="I241" s="11"/>
      <c r="J241" s="11"/>
    </row>
    <row r="242" spans="1:10" s="14" customFormat="1">
      <c r="A242" s="50"/>
      <c r="F242" s="11"/>
      <c r="G242" s="11"/>
      <c r="H242" s="11"/>
      <c r="I242" s="11"/>
      <c r="J242" s="11"/>
    </row>
    <row r="243" spans="1:10" s="14" customFormat="1">
      <c r="A243" s="50"/>
      <c r="F243" s="11"/>
      <c r="G243" s="11"/>
      <c r="H243" s="11"/>
      <c r="I243" s="11"/>
      <c r="J243" s="11"/>
    </row>
    <row r="244" spans="1:10" s="14" customFormat="1">
      <c r="A244" s="50"/>
      <c r="F244" s="11"/>
      <c r="G244" s="11"/>
      <c r="H244" s="11"/>
      <c r="I244" s="11"/>
      <c r="J244" s="11"/>
    </row>
    <row r="245" spans="1:10" s="14" customFormat="1">
      <c r="A245" s="50"/>
      <c r="F245" s="11"/>
      <c r="G245" s="11"/>
      <c r="H245" s="11"/>
      <c r="I245" s="11"/>
      <c r="J245" s="11"/>
    </row>
    <row r="246" spans="1:10" s="14" customFormat="1">
      <c r="A246" s="50"/>
      <c r="F246" s="11"/>
      <c r="G246" s="11"/>
      <c r="H246" s="11"/>
      <c r="I246" s="11"/>
      <c r="J246" s="11"/>
    </row>
    <row r="247" spans="1:10" s="14" customFormat="1">
      <c r="A247" s="50"/>
      <c r="F247" s="11"/>
      <c r="G247" s="11"/>
      <c r="H247" s="11"/>
      <c r="I247" s="11"/>
      <c r="J247" s="11"/>
    </row>
    <row r="248" spans="1:10" s="14" customFormat="1">
      <c r="A248" s="50"/>
      <c r="F248" s="11"/>
      <c r="G248" s="11"/>
      <c r="H248" s="11"/>
      <c r="I248" s="11"/>
      <c r="J248" s="11"/>
    </row>
    <row r="249" spans="1:10" s="14" customFormat="1">
      <c r="A249" s="50"/>
      <c r="F249" s="11"/>
      <c r="G249" s="11"/>
      <c r="H249" s="11"/>
      <c r="I249" s="11"/>
      <c r="J249" s="11"/>
    </row>
    <row r="250" spans="1:10" s="14" customFormat="1">
      <c r="A250" s="50"/>
      <c r="F250" s="11"/>
      <c r="G250" s="11"/>
      <c r="H250" s="11"/>
      <c r="I250" s="11"/>
      <c r="J250" s="11"/>
    </row>
    <row r="251" spans="1:10" s="14" customFormat="1">
      <c r="A251" s="50"/>
      <c r="F251" s="11"/>
      <c r="G251" s="11"/>
      <c r="H251" s="11"/>
      <c r="I251" s="11"/>
      <c r="J251" s="11"/>
    </row>
    <row r="252" spans="1:10" s="14" customFormat="1">
      <c r="A252" s="50"/>
      <c r="F252" s="11"/>
      <c r="G252" s="11"/>
      <c r="H252" s="11"/>
      <c r="I252" s="11"/>
      <c r="J252" s="11"/>
    </row>
    <row r="253" spans="1:10" s="14" customFormat="1">
      <c r="A253" s="50"/>
      <c r="F253" s="11"/>
      <c r="G253" s="11"/>
      <c r="H253" s="11"/>
      <c r="I253" s="11"/>
      <c r="J253" s="11"/>
    </row>
    <row r="254" spans="1:10" s="14" customFormat="1">
      <c r="A254" s="50"/>
      <c r="F254" s="11"/>
      <c r="G254" s="11"/>
      <c r="H254" s="11"/>
      <c r="I254" s="11"/>
      <c r="J254" s="11"/>
    </row>
    <row r="255" spans="1:10" s="14" customFormat="1">
      <c r="A255" s="50"/>
      <c r="F255" s="11"/>
      <c r="G255" s="11"/>
      <c r="H255" s="11"/>
      <c r="I255" s="11"/>
      <c r="J255" s="11"/>
    </row>
    <row r="256" spans="1:10" s="14" customFormat="1">
      <c r="A256" s="50"/>
      <c r="F256" s="11"/>
      <c r="G256" s="11"/>
      <c r="H256" s="11"/>
      <c r="I256" s="11"/>
      <c r="J256" s="11"/>
    </row>
    <row r="257" spans="1:10" s="14" customFormat="1">
      <c r="A257" s="50"/>
      <c r="F257" s="11"/>
      <c r="G257" s="11"/>
      <c r="H257" s="11"/>
      <c r="I257" s="11"/>
      <c r="J257" s="11"/>
    </row>
    <row r="258" spans="1:10" s="14" customFormat="1">
      <c r="A258" s="50"/>
      <c r="F258" s="11"/>
      <c r="G258" s="11"/>
      <c r="H258" s="11"/>
      <c r="I258" s="11"/>
      <c r="J258" s="11"/>
    </row>
    <row r="259" spans="1:10" s="14" customFormat="1">
      <c r="A259" s="50"/>
      <c r="F259" s="11"/>
      <c r="G259" s="11"/>
      <c r="H259" s="11"/>
      <c r="I259" s="11"/>
      <c r="J259" s="11"/>
    </row>
    <row r="260" spans="1:10" s="14" customFormat="1">
      <c r="A260" s="50"/>
      <c r="F260" s="11"/>
      <c r="G260" s="11"/>
      <c r="H260" s="11"/>
      <c r="I260" s="11"/>
      <c r="J260" s="11"/>
    </row>
    <row r="261" spans="1:10" s="14" customFormat="1">
      <c r="A261" s="50"/>
      <c r="F261" s="11"/>
      <c r="G261" s="11"/>
      <c r="H261" s="11"/>
      <c r="I261" s="11"/>
      <c r="J261" s="11"/>
    </row>
    <row r="262" spans="1:10" s="14" customFormat="1">
      <c r="A262" s="50"/>
      <c r="F262" s="11"/>
      <c r="G262" s="11"/>
      <c r="H262" s="11"/>
      <c r="I262" s="11"/>
      <c r="J262" s="11"/>
    </row>
    <row r="263" spans="1:10" s="14" customFormat="1">
      <c r="A263" s="50"/>
      <c r="F263" s="11"/>
      <c r="G263" s="11"/>
      <c r="H263" s="11"/>
      <c r="I263" s="11"/>
      <c r="J263" s="11"/>
    </row>
    <row r="264" spans="1:10" s="14" customFormat="1">
      <c r="A264" s="50"/>
      <c r="F264" s="11"/>
      <c r="G264" s="11"/>
      <c r="H264" s="11"/>
      <c r="I264" s="11"/>
      <c r="J264" s="11"/>
    </row>
    <row r="265" spans="1:10" s="14" customFormat="1">
      <c r="A265" s="50"/>
      <c r="F265" s="11"/>
      <c r="G265" s="11"/>
      <c r="H265" s="11"/>
      <c r="I265" s="11"/>
      <c r="J265" s="11"/>
    </row>
    <row r="266" spans="1:10" s="14" customFormat="1">
      <c r="A266" s="50"/>
      <c r="F266" s="11"/>
      <c r="G266" s="11"/>
      <c r="H266" s="11"/>
      <c r="I266" s="11"/>
      <c r="J266" s="11"/>
    </row>
    <row r="267" spans="1:10" s="14" customFormat="1">
      <c r="A267" s="50"/>
      <c r="F267" s="11"/>
      <c r="G267" s="11"/>
      <c r="H267" s="11"/>
      <c r="I267" s="11"/>
      <c r="J267" s="11"/>
    </row>
    <row r="268" spans="1:10" s="14" customFormat="1">
      <c r="A268" s="50"/>
      <c r="F268" s="11"/>
      <c r="G268" s="11"/>
      <c r="H268" s="11"/>
      <c r="I268" s="11"/>
      <c r="J268" s="11"/>
    </row>
    <row r="269" spans="1:10" s="14" customFormat="1">
      <c r="A269" s="50"/>
      <c r="F269" s="11"/>
      <c r="G269" s="11"/>
      <c r="H269" s="11"/>
      <c r="I269" s="11"/>
      <c r="J269" s="11"/>
    </row>
    <row r="270" spans="1:10" s="14" customFormat="1">
      <c r="A270" s="50"/>
      <c r="F270" s="11"/>
      <c r="G270" s="11"/>
      <c r="H270" s="11"/>
      <c r="I270" s="11"/>
      <c r="J270" s="11"/>
    </row>
    <row r="271" spans="1:10" s="14" customFormat="1">
      <c r="A271" s="50"/>
      <c r="F271" s="11"/>
      <c r="G271" s="11"/>
      <c r="H271" s="11"/>
      <c r="I271" s="11"/>
      <c r="J271" s="11"/>
    </row>
    <row r="272" spans="1:10" s="14" customFormat="1">
      <c r="A272" s="50"/>
      <c r="F272" s="11"/>
      <c r="G272" s="11"/>
      <c r="H272" s="11"/>
      <c r="I272" s="11"/>
      <c r="J272" s="11"/>
    </row>
    <row r="273" spans="1:10" s="14" customFormat="1">
      <c r="A273" s="50"/>
      <c r="F273" s="11"/>
      <c r="G273" s="11"/>
      <c r="H273" s="11"/>
      <c r="I273" s="11"/>
      <c r="J273" s="11"/>
    </row>
    <row r="274" spans="1:10" s="14" customFormat="1">
      <c r="A274" s="50"/>
      <c r="F274" s="11"/>
      <c r="G274" s="11"/>
      <c r="H274" s="11"/>
      <c r="I274" s="11"/>
      <c r="J274" s="11"/>
    </row>
    <row r="275" spans="1:10" s="14" customFormat="1">
      <c r="A275" s="50"/>
      <c r="F275" s="11"/>
      <c r="G275" s="11"/>
      <c r="H275" s="11"/>
      <c r="I275" s="11"/>
      <c r="J275" s="11"/>
    </row>
    <row r="276" spans="1:10" s="14" customFormat="1">
      <c r="A276" s="50"/>
      <c r="F276" s="11"/>
      <c r="G276" s="11"/>
      <c r="H276" s="11"/>
      <c r="I276" s="11"/>
      <c r="J276" s="11"/>
    </row>
    <row r="277" spans="1:10" s="14" customFormat="1">
      <c r="A277" s="50"/>
      <c r="F277" s="11"/>
      <c r="G277" s="11"/>
      <c r="H277" s="11"/>
      <c r="I277" s="11"/>
      <c r="J277" s="11"/>
    </row>
    <row r="278" spans="1:10" s="14" customFormat="1">
      <c r="A278" s="50"/>
      <c r="F278" s="11"/>
      <c r="G278" s="11"/>
      <c r="H278" s="11"/>
      <c r="I278" s="11"/>
      <c r="J278" s="11"/>
    </row>
    <row r="279" spans="1:10" s="14" customFormat="1">
      <c r="A279" s="50"/>
      <c r="F279" s="11"/>
      <c r="G279" s="11"/>
      <c r="H279" s="11"/>
      <c r="I279" s="11"/>
      <c r="J279" s="11"/>
    </row>
    <row r="280" spans="1:10" s="14" customFormat="1">
      <c r="A280" s="50"/>
      <c r="F280" s="11"/>
      <c r="G280" s="11"/>
      <c r="H280" s="11"/>
      <c r="I280" s="11"/>
      <c r="J280" s="11"/>
    </row>
    <row r="281" spans="1:10" s="14" customFormat="1">
      <c r="A281" s="50"/>
      <c r="F281" s="11"/>
      <c r="G281" s="11"/>
      <c r="H281" s="11"/>
      <c r="I281" s="11"/>
      <c r="J281" s="11"/>
    </row>
    <row r="282" spans="1:10" s="14" customFormat="1">
      <c r="A282" s="50"/>
      <c r="F282" s="11"/>
      <c r="G282" s="11"/>
      <c r="H282" s="11"/>
      <c r="I282" s="11"/>
      <c r="J282" s="11"/>
    </row>
    <row r="283" spans="1:10" s="14" customFormat="1">
      <c r="A283" s="50"/>
      <c r="F283" s="11"/>
      <c r="G283" s="11"/>
      <c r="H283" s="11"/>
      <c r="I283" s="11"/>
      <c r="J283" s="11"/>
    </row>
    <row r="284" spans="1:10" s="14" customFormat="1">
      <c r="A284" s="50"/>
      <c r="F284" s="11"/>
      <c r="G284" s="11"/>
      <c r="H284" s="11"/>
      <c r="I284" s="11"/>
      <c r="J284" s="11"/>
    </row>
    <row r="285" spans="1:10" s="14" customFormat="1">
      <c r="A285" s="50"/>
      <c r="F285" s="11"/>
      <c r="G285" s="11"/>
      <c r="H285" s="11"/>
      <c r="I285" s="11"/>
      <c r="J285" s="11"/>
    </row>
    <row r="286" spans="1:10" s="14" customFormat="1">
      <c r="A286" s="50"/>
      <c r="F286" s="11"/>
      <c r="G286" s="11"/>
      <c r="H286" s="11"/>
      <c r="I286" s="11"/>
      <c r="J286" s="11"/>
    </row>
    <row r="287" spans="1:10" s="14" customFormat="1">
      <c r="A287" s="50"/>
      <c r="F287" s="11"/>
      <c r="G287" s="11"/>
      <c r="H287" s="11"/>
      <c r="I287" s="11"/>
      <c r="J287" s="11"/>
    </row>
    <row r="288" spans="1:10" s="14" customFormat="1">
      <c r="A288" s="50"/>
      <c r="F288" s="11"/>
      <c r="G288" s="11"/>
      <c r="H288" s="11"/>
      <c r="I288" s="11"/>
      <c r="J288" s="11"/>
    </row>
    <row r="289" spans="1:10" s="14" customFormat="1">
      <c r="A289" s="50"/>
      <c r="F289" s="11"/>
      <c r="G289" s="11"/>
      <c r="H289" s="11"/>
      <c r="I289" s="11"/>
      <c r="J289" s="11"/>
    </row>
    <row r="290" spans="1:10" s="14" customFormat="1">
      <c r="A290" s="50"/>
      <c r="F290" s="11"/>
      <c r="G290" s="11"/>
      <c r="H290" s="11"/>
      <c r="I290" s="11"/>
      <c r="J290" s="11"/>
    </row>
    <row r="291" spans="1:10" s="14" customFormat="1">
      <c r="A291" s="50"/>
      <c r="F291" s="11"/>
      <c r="G291" s="11"/>
      <c r="H291" s="11"/>
      <c r="I291" s="11"/>
      <c r="J291" s="11"/>
    </row>
    <row r="292" spans="1:10" s="14" customFormat="1">
      <c r="A292" s="50"/>
      <c r="F292" s="11"/>
      <c r="G292" s="11"/>
      <c r="H292" s="11"/>
      <c r="I292" s="11"/>
      <c r="J292" s="11"/>
    </row>
    <row r="293" spans="1:10" s="14" customFormat="1">
      <c r="A293" s="50"/>
      <c r="F293" s="11"/>
      <c r="G293" s="11"/>
      <c r="H293" s="11"/>
      <c r="I293" s="11"/>
      <c r="J293" s="11"/>
    </row>
    <row r="294" spans="1:10" s="14" customFormat="1">
      <c r="A294" s="50"/>
      <c r="F294" s="11"/>
      <c r="G294" s="11"/>
      <c r="H294" s="11"/>
      <c r="I294" s="11"/>
      <c r="J294" s="11"/>
    </row>
    <row r="295" spans="1:10" s="14" customFormat="1">
      <c r="A295" s="50"/>
      <c r="F295" s="11"/>
      <c r="G295" s="11"/>
      <c r="H295" s="11"/>
      <c r="I295" s="11"/>
      <c r="J295" s="11"/>
    </row>
    <row r="296" spans="1:10" s="14" customFormat="1">
      <c r="A296" s="50"/>
      <c r="F296" s="11"/>
      <c r="G296" s="11"/>
      <c r="H296" s="11"/>
      <c r="I296" s="11"/>
      <c r="J296" s="11"/>
    </row>
    <row r="297" spans="1:10" s="14" customFormat="1">
      <c r="A297" s="50"/>
      <c r="F297" s="11"/>
      <c r="G297" s="11"/>
      <c r="H297" s="11"/>
      <c r="I297" s="11"/>
      <c r="J297" s="11"/>
    </row>
    <row r="298" spans="1:10" s="14" customFormat="1">
      <c r="A298" s="50"/>
      <c r="F298" s="11"/>
      <c r="G298" s="11"/>
      <c r="H298" s="11"/>
      <c r="I298" s="11"/>
      <c r="J298" s="11"/>
    </row>
    <row r="299" spans="1:10" s="14" customFormat="1">
      <c r="A299" s="50"/>
      <c r="F299" s="11"/>
      <c r="G299" s="11"/>
      <c r="H299" s="11"/>
      <c r="I299" s="11"/>
      <c r="J299" s="11"/>
    </row>
    <row r="300" spans="1:10" s="14" customFormat="1">
      <c r="A300" s="50"/>
      <c r="F300" s="11"/>
      <c r="G300" s="11"/>
      <c r="H300" s="11"/>
      <c r="I300" s="11"/>
      <c r="J300" s="11"/>
    </row>
    <row r="301" spans="1:10" s="14" customFormat="1">
      <c r="A301" s="50"/>
      <c r="F301" s="11"/>
      <c r="G301" s="11"/>
      <c r="H301" s="11"/>
      <c r="I301" s="11"/>
      <c r="J301" s="11"/>
    </row>
    <row r="302" spans="1:10" s="14" customFormat="1">
      <c r="A302" s="50"/>
      <c r="F302" s="11"/>
      <c r="G302" s="11"/>
      <c r="H302" s="11"/>
      <c r="I302" s="11"/>
      <c r="J302" s="11"/>
    </row>
    <row r="303" spans="1:10" s="14" customFormat="1">
      <c r="A303" s="50"/>
      <c r="F303" s="11"/>
      <c r="G303" s="11"/>
      <c r="H303" s="11"/>
      <c r="I303" s="11"/>
      <c r="J303" s="11"/>
    </row>
    <row r="304" spans="1:10" s="14" customFormat="1">
      <c r="A304" s="50"/>
      <c r="F304" s="11"/>
      <c r="G304" s="11"/>
      <c r="H304" s="11"/>
      <c r="I304" s="11"/>
      <c r="J304" s="11"/>
    </row>
    <row r="305" spans="1:10" s="14" customFormat="1">
      <c r="A305" s="50"/>
      <c r="F305" s="11"/>
      <c r="G305" s="11"/>
      <c r="H305" s="11"/>
      <c r="I305" s="11"/>
      <c r="J305" s="11"/>
    </row>
    <row r="306" spans="1:10" s="14" customFormat="1">
      <c r="A306" s="50"/>
      <c r="F306" s="11"/>
      <c r="G306" s="11"/>
      <c r="H306" s="11"/>
      <c r="I306" s="11"/>
      <c r="J306" s="11"/>
    </row>
    <row r="307" spans="1:10" s="14" customFormat="1">
      <c r="A307" s="50"/>
      <c r="F307" s="11"/>
      <c r="G307" s="11"/>
      <c r="H307" s="11"/>
      <c r="I307" s="11"/>
      <c r="J307" s="11"/>
    </row>
    <row r="308" spans="1:10" s="14" customFormat="1">
      <c r="A308" s="50"/>
      <c r="F308" s="11"/>
      <c r="G308" s="11"/>
      <c r="H308" s="11"/>
      <c r="I308" s="11"/>
      <c r="J308" s="11"/>
    </row>
    <row r="309" spans="1:10" s="14" customFormat="1">
      <c r="A309" s="50"/>
      <c r="F309" s="11"/>
      <c r="G309" s="11"/>
      <c r="H309" s="11"/>
      <c r="I309" s="11"/>
      <c r="J309" s="11"/>
    </row>
    <row r="310" spans="1:10" s="14" customFormat="1">
      <c r="A310" s="50"/>
      <c r="F310" s="11"/>
      <c r="G310" s="11"/>
      <c r="H310" s="11"/>
      <c r="I310" s="11"/>
      <c r="J310" s="11"/>
    </row>
    <row r="311" spans="1:10" s="14" customFormat="1">
      <c r="A311" s="50"/>
      <c r="F311" s="11"/>
      <c r="G311" s="11"/>
      <c r="H311" s="11"/>
      <c r="I311" s="11"/>
      <c r="J311" s="11"/>
    </row>
    <row r="312" spans="1:10" s="14" customFormat="1">
      <c r="A312" s="50"/>
      <c r="F312" s="11"/>
      <c r="G312" s="11"/>
      <c r="H312" s="11"/>
      <c r="I312" s="11"/>
      <c r="J312" s="11"/>
    </row>
    <row r="313" spans="1:10" s="14" customFormat="1">
      <c r="A313" s="50"/>
      <c r="F313" s="11"/>
      <c r="G313" s="11"/>
      <c r="H313" s="11"/>
      <c r="I313" s="11"/>
      <c r="J313" s="11"/>
    </row>
    <row r="314" spans="1:10" s="14" customFormat="1">
      <c r="A314" s="50"/>
      <c r="F314" s="11"/>
      <c r="G314" s="11"/>
      <c r="H314" s="11"/>
      <c r="I314" s="11"/>
      <c r="J314" s="11"/>
    </row>
    <row r="315" spans="1:10" s="14" customFormat="1">
      <c r="A315" s="50"/>
      <c r="F315" s="11"/>
      <c r="G315" s="11"/>
      <c r="H315" s="11"/>
      <c r="I315" s="11"/>
      <c r="J315" s="11"/>
    </row>
    <row r="316" spans="1:10" s="14" customFormat="1">
      <c r="A316" s="50"/>
      <c r="F316" s="11"/>
      <c r="G316" s="11"/>
      <c r="H316" s="11"/>
      <c r="I316" s="11"/>
      <c r="J316" s="11"/>
    </row>
    <row r="317" spans="1:10" s="14" customFormat="1">
      <c r="A317" s="50"/>
      <c r="F317" s="11"/>
      <c r="G317" s="11"/>
      <c r="H317" s="11"/>
      <c r="I317" s="11"/>
      <c r="J317" s="11"/>
    </row>
    <row r="318" spans="1:10" s="14" customFormat="1">
      <c r="A318" s="50"/>
      <c r="F318" s="11"/>
      <c r="G318" s="11"/>
      <c r="H318" s="11"/>
      <c r="I318" s="11"/>
      <c r="J318" s="11"/>
    </row>
    <row r="319" spans="1:10" s="14" customFormat="1">
      <c r="A319" s="50"/>
      <c r="F319" s="11"/>
      <c r="G319" s="11"/>
      <c r="H319" s="11"/>
      <c r="I319" s="11"/>
      <c r="J319" s="11"/>
    </row>
    <row r="320" spans="1:10" s="14" customFormat="1">
      <c r="A320" s="50"/>
      <c r="F320" s="11"/>
      <c r="G320" s="11"/>
      <c r="H320" s="11"/>
      <c r="I320" s="11"/>
      <c r="J320" s="11"/>
    </row>
    <row r="321" spans="1:10" s="14" customFormat="1">
      <c r="A321" s="50"/>
      <c r="F321" s="11"/>
      <c r="G321" s="11"/>
      <c r="H321" s="11"/>
      <c r="I321" s="11"/>
      <c r="J321" s="11"/>
    </row>
    <row r="322" spans="1:10" s="14" customFormat="1">
      <c r="A322" s="50"/>
      <c r="F322" s="11"/>
      <c r="G322" s="11"/>
      <c r="H322" s="11"/>
      <c r="I322" s="11"/>
      <c r="J322" s="11"/>
    </row>
    <row r="323" spans="1:10" s="14" customFormat="1">
      <c r="A323" s="50"/>
      <c r="F323" s="11"/>
      <c r="G323" s="11"/>
      <c r="H323" s="11"/>
      <c r="I323" s="11"/>
      <c r="J323" s="11"/>
    </row>
    <row r="324" spans="1:10" s="14" customFormat="1">
      <c r="A324" s="50"/>
      <c r="F324" s="11"/>
      <c r="G324" s="11"/>
      <c r="H324" s="11"/>
      <c r="I324" s="11"/>
      <c r="J324" s="11"/>
    </row>
    <row r="325" spans="1:10" s="14" customFormat="1">
      <c r="A325" s="50"/>
      <c r="F325" s="11"/>
      <c r="G325" s="11"/>
      <c r="H325" s="11"/>
      <c r="I325" s="11"/>
      <c r="J325" s="11"/>
    </row>
    <row r="326" spans="1:10" s="14" customFormat="1">
      <c r="A326" s="50"/>
      <c r="F326" s="11"/>
      <c r="G326" s="11"/>
      <c r="H326" s="11"/>
      <c r="I326" s="11"/>
      <c r="J326" s="11"/>
    </row>
    <row r="327" spans="1:10" s="14" customFormat="1">
      <c r="A327" s="50"/>
      <c r="F327" s="11"/>
      <c r="G327" s="11"/>
      <c r="H327" s="11"/>
      <c r="I327" s="11"/>
      <c r="J327" s="11"/>
    </row>
    <row r="328" spans="1:10" s="14" customFormat="1">
      <c r="A328" s="50"/>
      <c r="F328" s="11"/>
      <c r="G328" s="11"/>
      <c r="H328" s="11"/>
      <c r="I328" s="11"/>
      <c r="J328" s="11"/>
    </row>
    <row r="329" spans="1:10" s="14" customFormat="1">
      <c r="A329" s="50"/>
      <c r="F329" s="11"/>
      <c r="G329" s="11"/>
      <c r="H329" s="11"/>
      <c r="I329" s="11"/>
      <c r="J329" s="11"/>
    </row>
    <row r="330" spans="1:10" s="14" customFormat="1">
      <c r="A330" s="50"/>
      <c r="F330" s="11"/>
      <c r="G330" s="11"/>
      <c r="H330" s="11"/>
      <c r="I330" s="11"/>
      <c r="J330" s="11"/>
    </row>
    <row r="331" spans="1:10" s="14" customFormat="1">
      <c r="A331" s="50"/>
      <c r="F331" s="11"/>
      <c r="G331" s="11"/>
      <c r="H331" s="11"/>
      <c r="I331" s="11"/>
      <c r="J331" s="11"/>
    </row>
    <row r="332" spans="1:10" s="14" customFormat="1">
      <c r="A332" s="50"/>
      <c r="F332" s="11"/>
      <c r="G332" s="11"/>
      <c r="H332" s="11"/>
      <c r="I332" s="11"/>
      <c r="J332" s="11"/>
    </row>
    <row r="333" spans="1:10" s="14" customFormat="1">
      <c r="A333" s="50"/>
      <c r="F333" s="11"/>
      <c r="G333" s="11"/>
      <c r="H333" s="11"/>
      <c r="I333" s="11"/>
      <c r="J333" s="11"/>
    </row>
    <row r="334" spans="1:10" s="14" customFormat="1">
      <c r="A334" s="50"/>
      <c r="F334" s="11"/>
      <c r="G334" s="11"/>
      <c r="H334" s="11"/>
      <c r="I334" s="11"/>
      <c r="J334" s="11"/>
    </row>
    <row r="335" spans="1:10" s="14" customFormat="1">
      <c r="A335" s="50"/>
      <c r="F335" s="11"/>
      <c r="G335" s="11"/>
      <c r="H335" s="11"/>
      <c r="I335" s="11"/>
      <c r="J335" s="11"/>
    </row>
    <row r="336" spans="1:10" s="14" customFormat="1">
      <c r="A336" s="50"/>
      <c r="F336" s="11"/>
      <c r="G336" s="11"/>
      <c r="H336" s="11"/>
      <c r="I336" s="11"/>
      <c r="J336" s="11"/>
    </row>
    <row r="337" spans="1:10" s="14" customFormat="1">
      <c r="A337" s="50"/>
      <c r="F337" s="11"/>
      <c r="G337" s="11"/>
      <c r="H337" s="11"/>
      <c r="I337" s="11"/>
      <c r="J337" s="11"/>
    </row>
    <row r="338" spans="1:10" s="14" customFormat="1">
      <c r="A338" s="50"/>
      <c r="F338" s="11"/>
      <c r="G338" s="11"/>
      <c r="H338" s="11"/>
      <c r="I338" s="11"/>
      <c r="J338" s="11"/>
    </row>
    <row r="339" spans="1:10" s="14" customFormat="1">
      <c r="A339" s="50"/>
      <c r="F339" s="11"/>
      <c r="G339" s="11"/>
      <c r="H339" s="11"/>
      <c r="I339" s="11"/>
      <c r="J339" s="11"/>
    </row>
    <row r="340" spans="1:10" s="14" customFormat="1">
      <c r="A340" s="50"/>
      <c r="F340" s="11"/>
      <c r="G340" s="11"/>
      <c r="H340" s="11"/>
      <c r="I340" s="11"/>
      <c r="J340" s="11"/>
    </row>
    <row r="341" spans="1:10" s="14" customFormat="1">
      <c r="A341" s="50"/>
      <c r="F341" s="11"/>
      <c r="G341" s="11"/>
      <c r="H341" s="11"/>
      <c r="I341" s="11"/>
      <c r="J341" s="11"/>
    </row>
    <row r="342" spans="1:10" s="14" customFormat="1">
      <c r="A342" s="50"/>
      <c r="F342" s="11"/>
      <c r="G342" s="11"/>
      <c r="H342" s="11"/>
      <c r="I342" s="11"/>
      <c r="J342" s="11"/>
    </row>
    <row r="343" spans="1:10" s="14" customFormat="1">
      <c r="A343" s="50"/>
      <c r="F343" s="11"/>
      <c r="G343" s="11"/>
      <c r="H343" s="11"/>
      <c r="I343" s="11"/>
      <c r="J343" s="11"/>
    </row>
    <row r="344" spans="1:10" s="14" customFormat="1">
      <c r="A344" s="50"/>
      <c r="F344" s="11"/>
      <c r="G344" s="11"/>
      <c r="H344" s="11"/>
      <c r="I344" s="11"/>
      <c r="J344" s="11"/>
    </row>
    <row r="345" spans="1:10" s="14" customFormat="1">
      <c r="A345" s="50"/>
      <c r="F345" s="11"/>
      <c r="G345" s="11"/>
      <c r="H345" s="11"/>
      <c r="I345" s="11"/>
      <c r="J345" s="11"/>
    </row>
    <row r="346" spans="1:10" s="14" customFormat="1">
      <c r="A346" s="50"/>
      <c r="F346" s="11"/>
      <c r="G346" s="11"/>
      <c r="H346" s="11"/>
      <c r="I346" s="11"/>
      <c r="J346" s="11"/>
    </row>
    <row r="347" spans="1:10" s="14" customFormat="1">
      <c r="A347" s="50"/>
      <c r="F347" s="11"/>
      <c r="G347" s="11"/>
      <c r="H347" s="11"/>
      <c r="I347" s="11"/>
      <c r="J347" s="11"/>
    </row>
    <row r="348" spans="1:10" s="14" customFormat="1">
      <c r="A348" s="50"/>
      <c r="F348" s="11"/>
      <c r="G348" s="11"/>
      <c r="H348" s="11"/>
      <c r="I348" s="11"/>
      <c r="J348" s="11"/>
    </row>
    <row r="349" spans="1:10" s="14" customFormat="1">
      <c r="A349" s="50"/>
      <c r="F349" s="11"/>
      <c r="G349" s="11"/>
      <c r="H349" s="11"/>
      <c r="I349" s="11"/>
      <c r="J349" s="11"/>
    </row>
    <row r="350" spans="1:10" s="14" customFormat="1">
      <c r="A350" s="50"/>
      <c r="F350" s="11"/>
      <c r="G350" s="11"/>
      <c r="H350" s="11"/>
      <c r="I350" s="11"/>
      <c r="J350" s="11"/>
    </row>
    <row r="351" spans="1:10" s="14" customFormat="1">
      <c r="A351" s="50"/>
      <c r="F351" s="11"/>
      <c r="G351" s="11"/>
      <c r="H351" s="11"/>
      <c r="I351" s="11"/>
      <c r="J351" s="11"/>
    </row>
    <row r="352" spans="1:10" s="14" customFormat="1">
      <c r="A352" s="50"/>
      <c r="F352" s="11"/>
      <c r="G352" s="11"/>
      <c r="H352" s="11"/>
      <c r="I352" s="11"/>
      <c r="J352" s="11"/>
    </row>
  </sheetData>
  <mergeCells count="54">
    <mergeCell ref="A162:J162"/>
    <mergeCell ref="A171:J171"/>
    <mergeCell ref="A112:J112"/>
    <mergeCell ref="A94:J94"/>
    <mergeCell ref="A50:J50"/>
    <mergeCell ref="A180:J180"/>
    <mergeCell ref="C201:F201"/>
    <mergeCell ref="I201:J201"/>
    <mergeCell ref="C200:F200"/>
    <mergeCell ref="I200:J200"/>
    <mergeCell ref="G38:I38"/>
    <mergeCell ref="B41:F41"/>
    <mergeCell ref="G39:I39"/>
    <mergeCell ref="B38:F38"/>
    <mergeCell ref="B42:F42"/>
    <mergeCell ref="A45:J45"/>
    <mergeCell ref="A44:J44"/>
    <mergeCell ref="B40:F40"/>
    <mergeCell ref="A47:A48"/>
    <mergeCell ref="B47:B48"/>
    <mergeCell ref="D47:D48"/>
    <mergeCell ref="E47:E48"/>
    <mergeCell ref="F47:F48"/>
    <mergeCell ref="C47:C48"/>
    <mergeCell ref="G47:J47"/>
    <mergeCell ref="B31:F31"/>
    <mergeCell ref="B32:F32"/>
    <mergeCell ref="B33:F33"/>
    <mergeCell ref="B43:F43"/>
    <mergeCell ref="B39:F39"/>
    <mergeCell ref="B34:F34"/>
    <mergeCell ref="B37:F37"/>
    <mergeCell ref="B35:F35"/>
    <mergeCell ref="B36:F36"/>
    <mergeCell ref="A1:B6"/>
    <mergeCell ref="A11:B11"/>
    <mergeCell ref="G23:J23"/>
    <mergeCell ref="G15:J15"/>
    <mergeCell ref="G14:J14"/>
    <mergeCell ref="A14:B14"/>
    <mergeCell ref="G18:J18"/>
    <mergeCell ref="A23:B23"/>
    <mergeCell ref="A20:B20"/>
    <mergeCell ref="G25:J25"/>
    <mergeCell ref="G24:J24"/>
    <mergeCell ref="A16:B16"/>
    <mergeCell ref="G8:J8"/>
    <mergeCell ref="G9:J9"/>
    <mergeCell ref="A18:B18"/>
    <mergeCell ref="A15:B15"/>
    <mergeCell ref="G12:J12"/>
    <mergeCell ref="G10:J10"/>
    <mergeCell ref="A21:B21"/>
    <mergeCell ref="I22:J22"/>
  </mergeCells>
  <phoneticPr fontId="3" type="noConversion"/>
  <printOptions horizontalCentered="1" verticalCentered="1"/>
  <pageMargins left="0.23622047244094491" right="0.15748031496062992" top="0.74803149606299213" bottom="0.43307086614173229" header="0.31496062992125984" footer="0.31496062992125984"/>
  <pageSetup paperSize="9" scale="59" fitToHeight="9" orientation="landscape" verticalDpi="300" r:id="rId1"/>
  <headerFooter alignWithMargins="0"/>
  <rowBreaks count="1" manualBreakCount="1">
    <brk id="43" max="10" man="1"/>
  </rowBreaks>
  <ignoredErrors>
    <ignoredError sqref="B172:B179 B181:B1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2:Y391"/>
  <sheetViews>
    <sheetView view="pageBreakPreview" topLeftCell="B22" zoomScale="70" zoomScaleSheetLayoutView="70" workbookViewId="0">
      <selection activeCell="E14" sqref="E14"/>
    </sheetView>
  </sheetViews>
  <sheetFormatPr defaultRowHeight="18.75"/>
  <cols>
    <col min="1" max="1" width="8" style="1" customWidth="1"/>
    <col min="2" max="2" width="56.85546875" style="1" customWidth="1"/>
    <col min="3" max="3" width="12" style="6" customWidth="1"/>
    <col min="4" max="4" width="17.5703125" style="6" customWidth="1"/>
    <col min="5" max="5" width="16.7109375" style="6" customWidth="1"/>
    <col min="6" max="6" width="16.140625" style="6" customWidth="1"/>
    <col min="7" max="7" width="19.5703125" style="6" customWidth="1"/>
    <col min="8" max="8" width="17.7109375" style="1" customWidth="1"/>
    <col min="9" max="9" width="18" style="1" customWidth="1"/>
    <col min="10" max="10" width="16.140625" style="1" customWidth="1"/>
    <col min="11" max="11" width="16.42578125" style="1" customWidth="1"/>
    <col min="12" max="12" width="9.140625" style="1"/>
    <col min="13" max="13" width="9.42578125" style="1" bestFit="1" customWidth="1"/>
    <col min="14" max="16384" width="9.140625" style="1"/>
  </cols>
  <sheetData>
    <row r="2" spans="1:13" ht="22.5">
      <c r="B2" s="386" t="s">
        <v>199</v>
      </c>
      <c r="C2" s="386"/>
      <c r="D2" s="386"/>
      <c r="E2" s="386"/>
      <c r="F2" s="386"/>
      <c r="G2" s="386"/>
      <c r="H2" s="386"/>
      <c r="I2" s="386"/>
    </row>
    <row r="3" spans="1:13">
      <c r="B3" s="69"/>
      <c r="C3" s="70"/>
      <c r="D3" s="69"/>
      <c r="E3" s="69"/>
      <c r="F3" s="69"/>
      <c r="G3" s="70"/>
      <c r="H3" s="69"/>
      <c r="I3" s="69"/>
      <c r="K3" s="1" t="s">
        <v>149</v>
      </c>
    </row>
    <row r="4" spans="1:13" ht="41.25" customHeight="1">
      <c r="A4" s="409" t="s">
        <v>19</v>
      </c>
      <c r="B4" s="420" t="s">
        <v>63</v>
      </c>
      <c r="C4" s="422" t="s">
        <v>13</v>
      </c>
      <c r="D4" s="422" t="s">
        <v>314</v>
      </c>
      <c r="E4" s="422" t="s">
        <v>313</v>
      </c>
      <c r="F4" s="422" t="s">
        <v>593</v>
      </c>
      <c r="G4" s="425" t="s">
        <v>315</v>
      </c>
      <c r="H4" s="427" t="s">
        <v>123</v>
      </c>
      <c r="I4" s="427"/>
      <c r="J4" s="427"/>
      <c r="K4" s="427"/>
    </row>
    <row r="5" spans="1:13" ht="60" customHeight="1">
      <c r="A5" s="410"/>
      <c r="B5" s="421"/>
      <c r="C5" s="423"/>
      <c r="D5" s="423"/>
      <c r="E5" s="423"/>
      <c r="F5" s="423"/>
      <c r="G5" s="426"/>
      <c r="H5" s="368" t="s">
        <v>50</v>
      </c>
      <c r="I5" s="368" t="s">
        <v>51</v>
      </c>
      <c r="J5" s="368" t="s">
        <v>52</v>
      </c>
      <c r="K5" s="368" t="s">
        <v>23</v>
      </c>
    </row>
    <row r="6" spans="1:13" ht="22.5" customHeight="1">
      <c r="A6" s="106">
        <v>1</v>
      </c>
      <c r="B6" s="71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  <c r="I6" s="72">
        <v>9</v>
      </c>
      <c r="J6" s="5">
        <v>10</v>
      </c>
      <c r="K6" s="5">
        <v>11</v>
      </c>
    </row>
    <row r="7" spans="1:13" ht="30.75" customHeight="1">
      <c r="A7" s="411" t="s">
        <v>172</v>
      </c>
      <c r="B7" s="412"/>
      <c r="C7" s="157"/>
      <c r="D7" s="230">
        <f>SUM(D8,D12,D22,D24)</f>
        <v>31195.599999999999</v>
      </c>
      <c r="E7" s="230">
        <f t="shared" ref="E7" si="0">SUM(E8,E12,E22,E24)</f>
        <v>31108.899999999998</v>
      </c>
      <c r="F7" s="230">
        <f>SUM(F8,F12,F22,F24)</f>
        <v>51433.999999999993</v>
      </c>
      <c r="G7" s="137">
        <f>SUM(H7:K7)</f>
        <v>115606.2</v>
      </c>
      <c r="H7" s="137">
        <f>SUM(H8,H12,H22,H24)</f>
        <v>26440.399999999998</v>
      </c>
      <c r="I7" s="137">
        <f t="shared" ref="I7:K7" si="1">SUM(I8,I12,I22,I24)</f>
        <v>34484.399999999994</v>
      </c>
      <c r="J7" s="137">
        <f t="shared" si="1"/>
        <v>27002.100000000002</v>
      </c>
      <c r="K7" s="137">
        <f t="shared" si="1"/>
        <v>27679.300000000003</v>
      </c>
    </row>
    <row r="8" spans="1:13" ht="62.25" customHeight="1">
      <c r="A8" s="413" t="s">
        <v>171</v>
      </c>
      <c r="B8" s="414"/>
      <c r="C8" s="101">
        <v>1000</v>
      </c>
      <c r="D8" s="137">
        <f>SUM(D9:D10)</f>
        <v>753.3</v>
      </c>
      <c r="E8" s="137">
        <f t="shared" ref="E8:K8" si="2">SUM(E9:E10)</f>
        <v>19117.599999999999</v>
      </c>
      <c r="F8" s="137">
        <f t="shared" si="2"/>
        <v>30201.3</v>
      </c>
      <c r="G8" s="137">
        <f>SUM(H8:K8)</f>
        <v>94220.099999999991</v>
      </c>
      <c r="H8" s="137">
        <f t="shared" si="2"/>
        <v>17135.3</v>
      </c>
      <c r="I8" s="137">
        <f t="shared" si="2"/>
        <v>25686.6</v>
      </c>
      <c r="J8" s="137">
        <f t="shared" si="2"/>
        <v>25690.5</v>
      </c>
      <c r="K8" s="137">
        <f t="shared" si="2"/>
        <v>25707.7</v>
      </c>
    </row>
    <row r="9" spans="1:13" ht="51" customHeight="1">
      <c r="A9" s="201" t="s">
        <v>294</v>
      </c>
      <c r="B9" s="99" t="s">
        <v>437</v>
      </c>
      <c r="C9" s="101"/>
      <c r="D9" s="137"/>
      <c r="E9" s="138">
        <v>18585</v>
      </c>
      <c r="F9" s="138">
        <v>29505.7</v>
      </c>
      <c r="G9" s="138">
        <f t="shared" ref="G9:G72" si="3">SUM(H9:K9)</f>
        <v>93943.1</v>
      </c>
      <c r="H9" s="138">
        <v>17063.099999999999</v>
      </c>
      <c r="I9" s="138">
        <v>25626</v>
      </c>
      <c r="J9" s="138">
        <v>25626</v>
      </c>
      <c r="K9" s="138">
        <v>25628</v>
      </c>
    </row>
    <row r="10" spans="1:13" ht="50.25" customHeight="1">
      <c r="A10" s="34" t="s">
        <v>186</v>
      </c>
      <c r="B10" s="99" t="s">
        <v>686</v>
      </c>
      <c r="C10" s="157"/>
      <c r="D10" s="138">
        <v>753.3</v>
      </c>
      <c r="E10" s="138">
        <v>532.6</v>
      </c>
      <c r="F10" s="138">
        <v>695.6</v>
      </c>
      <c r="G10" s="138">
        <f t="shared" si="3"/>
        <v>277</v>
      </c>
      <c r="H10" s="138">
        <v>72.2</v>
      </c>
      <c r="I10" s="138">
        <v>60.6</v>
      </c>
      <c r="J10" s="164">
        <v>64.5</v>
      </c>
      <c r="K10" s="164">
        <v>79.7</v>
      </c>
    </row>
    <row r="11" spans="1:13" ht="25.5" hidden="1" customHeight="1">
      <c r="A11" s="38"/>
      <c r="B11" s="42"/>
      <c r="C11" s="157"/>
      <c r="D11" s="138"/>
      <c r="E11" s="138"/>
      <c r="F11" s="138"/>
      <c r="G11" s="137">
        <f t="shared" si="3"/>
        <v>0</v>
      </c>
      <c r="H11" s="138"/>
      <c r="I11" s="138"/>
      <c r="J11" s="164"/>
      <c r="K11" s="164"/>
    </row>
    <row r="12" spans="1:13" ht="42" customHeight="1">
      <c r="A12" s="415" t="s">
        <v>85</v>
      </c>
      <c r="B12" s="416"/>
      <c r="C12" s="101">
        <v>1040</v>
      </c>
      <c r="D12" s="137">
        <f>SUM(D13:D21)</f>
        <v>29736.6</v>
      </c>
      <c r="E12" s="137">
        <f>SUM(E13:E21)</f>
        <v>11159.3</v>
      </c>
      <c r="F12" s="137">
        <f>SUM(F13:F21)</f>
        <v>19304.8</v>
      </c>
      <c r="G12" s="137">
        <f t="shared" si="3"/>
        <v>18929.100000000002</v>
      </c>
      <c r="H12" s="137">
        <f>SUM(H13:H21)</f>
        <v>8690.9</v>
      </c>
      <c r="I12" s="137">
        <f>SUM(I13:I21)</f>
        <v>8183.6</v>
      </c>
      <c r="J12" s="137">
        <f>SUM(J13:J21)</f>
        <v>697.4</v>
      </c>
      <c r="K12" s="137">
        <f>SUM(K13:K21)</f>
        <v>1357.2</v>
      </c>
      <c r="M12" s="80"/>
    </row>
    <row r="13" spans="1:13" ht="42" customHeight="1">
      <c r="A13" s="34" t="s">
        <v>294</v>
      </c>
      <c r="B13" s="171" t="s">
        <v>543</v>
      </c>
      <c r="C13" s="101"/>
      <c r="D13" s="138">
        <v>2319.6</v>
      </c>
      <c r="E13" s="138">
        <v>2863.7</v>
      </c>
      <c r="F13" s="138">
        <v>9168.9</v>
      </c>
      <c r="G13" s="138">
        <f t="shared" si="3"/>
        <v>18539.100000000002</v>
      </c>
      <c r="H13" s="138">
        <v>8689.4</v>
      </c>
      <c r="I13" s="138">
        <v>7996.6</v>
      </c>
      <c r="J13" s="164">
        <v>593.4</v>
      </c>
      <c r="K13" s="164">
        <v>1259.7</v>
      </c>
    </row>
    <row r="14" spans="1:13" ht="42" customHeight="1">
      <c r="A14" s="34" t="s">
        <v>186</v>
      </c>
      <c r="B14" s="99" t="s">
        <v>438</v>
      </c>
      <c r="C14" s="101"/>
      <c r="D14" s="138">
        <v>23408.5</v>
      </c>
      <c r="E14" s="138">
        <v>6195</v>
      </c>
      <c r="F14" s="138">
        <v>6394.5</v>
      </c>
      <c r="G14" s="138">
        <f t="shared" si="3"/>
        <v>0</v>
      </c>
      <c r="H14" s="138"/>
      <c r="I14" s="138"/>
      <c r="J14" s="164"/>
      <c r="K14" s="164"/>
    </row>
    <row r="15" spans="1:13" ht="47.25" customHeight="1">
      <c r="A15" s="34" t="s">
        <v>202</v>
      </c>
      <c r="B15" s="99" t="s">
        <v>439</v>
      </c>
      <c r="C15" s="101"/>
      <c r="D15" s="137"/>
      <c r="E15" s="138"/>
      <c r="F15" s="138">
        <v>145</v>
      </c>
      <c r="G15" s="138">
        <f t="shared" si="3"/>
        <v>358</v>
      </c>
      <c r="H15" s="138"/>
      <c r="I15" s="138">
        <v>179</v>
      </c>
      <c r="J15" s="164">
        <v>89.5</v>
      </c>
      <c r="K15" s="164">
        <v>89.5</v>
      </c>
    </row>
    <row r="16" spans="1:13" ht="42" customHeight="1">
      <c r="A16" s="34" t="s">
        <v>305</v>
      </c>
      <c r="B16" s="99" t="s">
        <v>316</v>
      </c>
      <c r="C16" s="101"/>
      <c r="D16" s="138"/>
      <c r="E16" s="138"/>
      <c r="F16" s="138">
        <v>1492.2</v>
      </c>
      <c r="G16" s="138">
        <f t="shared" si="3"/>
        <v>0</v>
      </c>
      <c r="H16" s="138"/>
      <c r="I16" s="138"/>
      <c r="J16" s="164"/>
      <c r="K16" s="164"/>
    </row>
    <row r="17" spans="1:11" ht="30" customHeight="1">
      <c r="A17" s="34" t="s">
        <v>203</v>
      </c>
      <c r="B17" s="99" t="s">
        <v>317</v>
      </c>
      <c r="C17" s="101"/>
      <c r="D17" s="138">
        <v>1375.6</v>
      </c>
      <c r="E17" s="138"/>
      <c r="F17" s="138">
        <v>801.9</v>
      </c>
      <c r="G17" s="138">
        <f t="shared" si="3"/>
        <v>0</v>
      </c>
      <c r="H17" s="138"/>
      <c r="I17" s="138"/>
      <c r="J17" s="164"/>
      <c r="K17" s="164"/>
    </row>
    <row r="18" spans="1:11" ht="48.75" customHeight="1">
      <c r="A18" s="34" t="s">
        <v>306</v>
      </c>
      <c r="B18" s="99" t="s">
        <v>440</v>
      </c>
      <c r="C18" s="101"/>
      <c r="D18" s="138">
        <v>38</v>
      </c>
      <c r="E18" s="138">
        <v>38.6</v>
      </c>
      <c r="F18" s="138">
        <v>15.2</v>
      </c>
      <c r="G18" s="138">
        <f t="shared" si="3"/>
        <v>1.5</v>
      </c>
      <c r="H18" s="138">
        <v>1.5</v>
      </c>
      <c r="I18" s="136"/>
      <c r="J18" s="231"/>
      <c r="K18" s="231"/>
    </row>
    <row r="19" spans="1:11" ht="66.75" customHeight="1">
      <c r="A19" s="34" t="s">
        <v>297</v>
      </c>
      <c r="B19" s="125" t="s">
        <v>441</v>
      </c>
      <c r="C19" s="101"/>
      <c r="D19" s="138">
        <v>2580</v>
      </c>
      <c r="E19" s="138">
        <v>2049.1999999999998</v>
      </c>
      <c r="F19" s="138">
        <v>1251</v>
      </c>
      <c r="G19" s="138">
        <f t="shared" si="3"/>
        <v>0</v>
      </c>
      <c r="H19" s="136"/>
      <c r="I19" s="136"/>
      <c r="J19" s="231"/>
      <c r="K19" s="231"/>
    </row>
    <row r="20" spans="1:11" ht="63.75" customHeight="1">
      <c r="A20" s="34" t="s">
        <v>311</v>
      </c>
      <c r="B20" s="125" t="s">
        <v>688</v>
      </c>
      <c r="C20" s="101"/>
      <c r="D20" s="138"/>
      <c r="E20" s="138"/>
      <c r="F20" s="138">
        <v>4.5999999999999996</v>
      </c>
      <c r="G20" s="138">
        <f t="shared" si="3"/>
        <v>6.5</v>
      </c>
      <c r="H20" s="136"/>
      <c r="I20" s="232">
        <v>0</v>
      </c>
      <c r="J20" s="138">
        <v>6.5</v>
      </c>
      <c r="K20" s="164">
        <v>0</v>
      </c>
    </row>
    <row r="21" spans="1:11" ht="48" customHeight="1">
      <c r="A21" s="34" t="s">
        <v>312</v>
      </c>
      <c r="B21" s="55" t="s">
        <v>443</v>
      </c>
      <c r="C21" s="101"/>
      <c r="D21" s="138">
        <v>14.9</v>
      </c>
      <c r="E21" s="138">
        <v>12.8</v>
      </c>
      <c r="F21" s="138">
        <v>31.5</v>
      </c>
      <c r="G21" s="138">
        <f t="shared" si="3"/>
        <v>24</v>
      </c>
      <c r="H21" s="138"/>
      <c r="I21" s="138">
        <v>8</v>
      </c>
      <c r="J21" s="164">
        <v>8</v>
      </c>
      <c r="K21" s="164">
        <v>8</v>
      </c>
    </row>
    <row r="22" spans="1:11" ht="48" customHeight="1">
      <c r="A22" s="415" t="s">
        <v>318</v>
      </c>
      <c r="B22" s="417"/>
      <c r="C22" s="101">
        <v>1130</v>
      </c>
      <c r="D22" s="137">
        <f>SUM(D23)</f>
        <v>0</v>
      </c>
      <c r="E22" s="137">
        <f t="shared" ref="E22:F22" si="4">SUM(E23)</f>
        <v>0</v>
      </c>
      <c r="F22" s="137">
        <f t="shared" si="4"/>
        <v>41.2</v>
      </c>
      <c r="G22" s="137">
        <f t="shared" si="3"/>
        <v>52.999999999999993</v>
      </c>
      <c r="H22" s="137">
        <f t="shared" ref="H22:K22" si="5">H23</f>
        <v>13.2</v>
      </c>
      <c r="I22" s="137">
        <f t="shared" si="5"/>
        <v>13.2</v>
      </c>
      <c r="J22" s="233">
        <f t="shared" si="5"/>
        <v>13.2</v>
      </c>
      <c r="K22" s="233">
        <f t="shared" si="5"/>
        <v>13.4</v>
      </c>
    </row>
    <row r="23" spans="1:11" ht="48" customHeight="1">
      <c r="A23" s="34" t="s">
        <v>294</v>
      </c>
      <c r="B23" s="50" t="s">
        <v>690</v>
      </c>
      <c r="C23" s="101"/>
      <c r="D23" s="137"/>
      <c r="E23" s="138"/>
      <c r="F23" s="138">
        <v>41.2</v>
      </c>
      <c r="G23" s="138">
        <f t="shared" si="3"/>
        <v>52.999999999999993</v>
      </c>
      <c r="H23" s="138">
        <v>13.2</v>
      </c>
      <c r="I23" s="138">
        <v>13.2</v>
      </c>
      <c r="J23" s="164">
        <v>13.2</v>
      </c>
      <c r="K23" s="164">
        <v>13.4</v>
      </c>
    </row>
    <row r="24" spans="1:11" ht="30.75" customHeight="1">
      <c r="A24" s="415" t="s">
        <v>68</v>
      </c>
      <c r="B24" s="416"/>
      <c r="C24" s="101">
        <v>1150</v>
      </c>
      <c r="D24" s="137">
        <f>SUM(D25:D26)</f>
        <v>705.7</v>
      </c>
      <c r="E24" s="137">
        <f t="shared" ref="E24:F24" si="6">SUM(E25:E26)</f>
        <v>832</v>
      </c>
      <c r="F24" s="307">
        <f t="shared" si="6"/>
        <v>1886.6999999999998</v>
      </c>
      <c r="G24" s="137">
        <f t="shared" si="3"/>
        <v>2404</v>
      </c>
      <c r="H24" s="137">
        <f>H25</f>
        <v>601</v>
      </c>
      <c r="I24" s="137">
        <f>I25</f>
        <v>601</v>
      </c>
      <c r="J24" s="137">
        <f>J25</f>
        <v>601</v>
      </c>
      <c r="K24" s="137">
        <f>K25</f>
        <v>601</v>
      </c>
    </row>
    <row r="25" spans="1:11" ht="42.75" customHeight="1">
      <c r="A25" s="34" t="s">
        <v>294</v>
      </c>
      <c r="B25" s="188" t="s">
        <v>269</v>
      </c>
      <c r="C25" s="157"/>
      <c r="D25" s="138">
        <v>705.7</v>
      </c>
      <c r="E25" s="138">
        <v>832</v>
      </c>
      <c r="F25" s="138">
        <v>1882.1</v>
      </c>
      <c r="G25" s="138">
        <f t="shared" si="3"/>
        <v>2404</v>
      </c>
      <c r="H25" s="138">
        <v>601</v>
      </c>
      <c r="I25" s="138">
        <v>601</v>
      </c>
      <c r="J25" s="164">
        <v>601</v>
      </c>
      <c r="K25" s="164">
        <v>601</v>
      </c>
    </row>
    <row r="26" spans="1:11" ht="35.25" customHeight="1">
      <c r="A26" s="34" t="s">
        <v>186</v>
      </c>
      <c r="B26" s="358" t="s">
        <v>444</v>
      </c>
      <c r="C26" s="157"/>
      <c r="D26" s="138"/>
      <c r="E26" s="138"/>
      <c r="F26" s="138">
        <v>4.5999999999999996</v>
      </c>
      <c r="G26" s="137">
        <f t="shared" si="3"/>
        <v>0</v>
      </c>
      <c r="H26" s="138"/>
      <c r="I26" s="138"/>
      <c r="J26" s="164"/>
      <c r="K26" s="164"/>
    </row>
    <row r="27" spans="1:11" ht="44.25" customHeight="1">
      <c r="A27" s="428" t="s">
        <v>173</v>
      </c>
      <c r="B27" s="429"/>
      <c r="C27" s="158"/>
      <c r="D27" s="156"/>
      <c r="E27" s="156"/>
      <c r="F27" s="156"/>
      <c r="G27" s="137"/>
      <c r="H27" s="156"/>
      <c r="I27" s="156"/>
      <c r="J27" s="159"/>
      <c r="K27" s="159"/>
    </row>
    <row r="28" spans="1:11" ht="48" customHeight="1">
      <c r="A28" s="405" t="s">
        <v>174</v>
      </c>
      <c r="B28" s="406"/>
      <c r="C28" s="135"/>
      <c r="D28" s="306"/>
      <c r="E28" s="156"/>
      <c r="F28" s="155"/>
      <c r="G28" s="137"/>
      <c r="H28" s="156"/>
      <c r="I28" s="156"/>
      <c r="J28" s="156"/>
      <c r="K28" s="156"/>
    </row>
    <row r="29" spans="1:11" ht="34.5" customHeight="1">
      <c r="A29" s="407" t="s">
        <v>175</v>
      </c>
      <c r="B29" s="408"/>
      <c r="C29" s="101">
        <v>1011</v>
      </c>
      <c r="D29" s="137">
        <f>SUM(D30:D41)</f>
        <v>599.70000000000005</v>
      </c>
      <c r="E29" s="307">
        <f t="shared" ref="E29" si="7">SUM(E30:E41)</f>
        <v>0</v>
      </c>
      <c r="F29" s="307">
        <f t="shared" ref="F29" si="8">SUM(F30:F41)</f>
        <v>6673.6000000000013</v>
      </c>
      <c r="G29" s="307">
        <f t="shared" si="3"/>
        <v>13213.699999999999</v>
      </c>
      <c r="H29" s="137">
        <f>SUM(H30:H41)</f>
        <v>4765.8999999999996</v>
      </c>
      <c r="I29" s="307">
        <f t="shared" ref="I29:K29" si="9">SUM(I30:I41)</f>
        <v>4277.7</v>
      </c>
      <c r="J29" s="137">
        <f t="shared" si="9"/>
        <v>1654.9999999999998</v>
      </c>
      <c r="K29" s="137">
        <f t="shared" si="9"/>
        <v>2515.1</v>
      </c>
    </row>
    <row r="30" spans="1:11" ht="33.75" customHeight="1">
      <c r="A30" s="132"/>
      <c r="B30" s="160" t="s">
        <v>221</v>
      </c>
      <c r="C30" s="101"/>
      <c r="D30" s="138">
        <v>528.20000000000005</v>
      </c>
      <c r="E30" s="319"/>
      <c r="F30" s="138">
        <f>5124.7-0.4</f>
        <v>5124.3</v>
      </c>
      <c r="G30" s="138">
        <f t="shared" si="3"/>
        <v>11568</v>
      </c>
      <c r="H30" s="138">
        <v>4267.2</v>
      </c>
      <c r="I30" s="138">
        <f>3188.8+800</f>
        <v>3988.8</v>
      </c>
      <c r="J30" s="138">
        <v>1300</v>
      </c>
      <c r="K30" s="138">
        <v>2012</v>
      </c>
    </row>
    <row r="31" spans="1:11" ht="30.75" customHeight="1">
      <c r="A31" s="132"/>
      <c r="B31" s="125" t="s">
        <v>237</v>
      </c>
      <c r="C31" s="101"/>
      <c r="D31" s="138">
        <v>35.9</v>
      </c>
      <c r="E31" s="137"/>
      <c r="F31" s="138">
        <v>291.39999999999998</v>
      </c>
      <c r="G31" s="138">
        <f t="shared" si="3"/>
        <v>450</v>
      </c>
      <c r="H31" s="138">
        <v>100</v>
      </c>
      <c r="I31" s="138">
        <v>100</v>
      </c>
      <c r="J31" s="138">
        <v>110</v>
      </c>
      <c r="K31" s="138">
        <v>140</v>
      </c>
    </row>
    <row r="32" spans="1:11" ht="32.25" customHeight="1">
      <c r="A32" s="132"/>
      <c r="B32" s="125" t="s">
        <v>215</v>
      </c>
      <c r="C32" s="101"/>
      <c r="D32" s="137"/>
      <c r="E32" s="137"/>
      <c r="F32" s="138">
        <v>368.5</v>
      </c>
      <c r="G32" s="138">
        <f t="shared" si="3"/>
        <v>267.29999999999995</v>
      </c>
      <c r="H32" s="138">
        <v>70</v>
      </c>
      <c r="I32" s="138">
        <v>63.7</v>
      </c>
      <c r="J32" s="138">
        <v>63.6</v>
      </c>
      <c r="K32" s="138">
        <v>70</v>
      </c>
    </row>
    <row r="33" spans="1:11" ht="32.25" customHeight="1">
      <c r="A33" s="132"/>
      <c r="B33" s="125" t="s">
        <v>213</v>
      </c>
      <c r="C33" s="101"/>
      <c r="D33" s="138">
        <v>31.6</v>
      </c>
      <c r="E33" s="137"/>
      <c r="F33" s="138">
        <v>347.3</v>
      </c>
      <c r="G33" s="138">
        <f t="shared" si="3"/>
        <v>483.6</v>
      </c>
      <c r="H33" s="138">
        <v>200</v>
      </c>
      <c r="I33" s="138">
        <v>20</v>
      </c>
      <c r="J33" s="138">
        <v>83.6</v>
      </c>
      <c r="K33" s="138">
        <v>180</v>
      </c>
    </row>
    <row r="34" spans="1:11" ht="27.75" customHeight="1">
      <c r="A34" s="132"/>
      <c r="B34" s="125" t="s">
        <v>244</v>
      </c>
      <c r="C34" s="101"/>
      <c r="D34" s="138">
        <v>4</v>
      </c>
      <c r="E34" s="137"/>
      <c r="F34" s="138">
        <v>40.799999999999997</v>
      </c>
      <c r="G34" s="138">
        <f t="shared" si="3"/>
        <v>39.5</v>
      </c>
      <c r="H34" s="138">
        <v>9.9</v>
      </c>
      <c r="I34" s="138">
        <v>9.8000000000000007</v>
      </c>
      <c r="J34" s="138">
        <v>9.8000000000000007</v>
      </c>
      <c r="K34" s="138">
        <v>10</v>
      </c>
    </row>
    <row r="35" spans="1:11" ht="34.5" hidden="1" customHeight="1">
      <c r="A35" s="132"/>
      <c r="B35" s="160" t="s">
        <v>421</v>
      </c>
      <c r="C35" s="101"/>
      <c r="D35" s="137"/>
      <c r="E35" s="137"/>
      <c r="F35" s="138"/>
      <c r="G35" s="138">
        <f t="shared" si="3"/>
        <v>0</v>
      </c>
      <c r="H35" s="138"/>
      <c r="I35" s="138"/>
      <c r="J35" s="138"/>
      <c r="K35" s="138"/>
    </row>
    <row r="36" spans="1:11" ht="25.5" customHeight="1">
      <c r="A36" s="132"/>
      <c r="B36" s="125" t="s">
        <v>270</v>
      </c>
      <c r="C36" s="101"/>
      <c r="D36" s="137"/>
      <c r="E36" s="137"/>
      <c r="F36" s="138">
        <v>161.6</v>
      </c>
      <c r="G36" s="138">
        <f t="shared" si="3"/>
        <v>250.2</v>
      </c>
      <c r="H36" s="138">
        <v>59.8</v>
      </c>
      <c r="I36" s="138">
        <v>70.400000000000006</v>
      </c>
      <c r="J36" s="138">
        <v>60</v>
      </c>
      <c r="K36" s="138">
        <v>60</v>
      </c>
    </row>
    <row r="37" spans="1:11" ht="34.5" customHeight="1">
      <c r="A37" s="132"/>
      <c r="B37" s="125" t="s">
        <v>353</v>
      </c>
      <c r="C37" s="101"/>
      <c r="D37" s="137"/>
      <c r="E37" s="137"/>
      <c r="F37" s="138"/>
      <c r="G37" s="138">
        <f t="shared" si="3"/>
        <v>20</v>
      </c>
      <c r="H37" s="138">
        <v>5</v>
      </c>
      <c r="I37" s="138">
        <v>5</v>
      </c>
      <c r="J37" s="138">
        <v>5</v>
      </c>
      <c r="K37" s="138">
        <v>5</v>
      </c>
    </row>
    <row r="38" spans="1:11" ht="39.75" customHeight="1">
      <c r="A38" s="132"/>
      <c r="B38" s="125" t="s">
        <v>354</v>
      </c>
      <c r="C38" s="101"/>
      <c r="D38" s="137"/>
      <c r="E38" s="137"/>
      <c r="F38" s="138">
        <v>338.5</v>
      </c>
      <c r="G38" s="138">
        <f t="shared" si="3"/>
        <v>135.1</v>
      </c>
      <c r="H38" s="138">
        <v>54</v>
      </c>
      <c r="I38" s="138">
        <v>20</v>
      </c>
      <c r="J38" s="138">
        <v>23</v>
      </c>
      <c r="K38" s="138">
        <v>38.1</v>
      </c>
    </row>
    <row r="39" spans="1:11" ht="6" hidden="1" customHeight="1">
      <c r="A39" s="145"/>
      <c r="B39" s="125" t="s">
        <v>420</v>
      </c>
      <c r="C39" s="101"/>
      <c r="D39" s="137"/>
      <c r="E39" s="137"/>
      <c r="F39" s="138"/>
      <c r="G39" s="138">
        <f t="shared" si="3"/>
        <v>0</v>
      </c>
      <c r="H39" s="140"/>
      <c r="I39" s="140"/>
      <c r="J39" s="140"/>
      <c r="K39" s="140"/>
    </row>
    <row r="40" spans="1:11" ht="33" customHeight="1">
      <c r="A40" s="132"/>
      <c r="B40" s="125" t="s">
        <v>355</v>
      </c>
      <c r="C40" s="101"/>
      <c r="D40" s="137"/>
      <c r="E40" s="137"/>
      <c r="F40" s="138">
        <v>0.6</v>
      </c>
      <c r="G40" s="138">
        <f t="shared" si="3"/>
        <v>0</v>
      </c>
      <c r="H40" s="137"/>
      <c r="I40" s="137"/>
      <c r="J40" s="137"/>
      <c r="K40" s="137"/>
    </row>
    <row r="41" spans="1:11" ht="30" customHeight="1">
      <c r="A41" s="132"/>
      <c r="B41" s="125" t="s">
        <v>356</v>
      </c>
      <c r="C41" s="101"/>
      <c r="D41" s="137"/>
      <c r="E41" s="137"/>
      <c r="F41" s="138">
        <v>0.6</v>
      </c>
      <c r="G41" s="138">
        <f t="shared" si="3"/>
        <v>0</v>
      </c>
      <c r="H41" s="137"/>
      <c r="I41" s="137"/>
      <c r="J41" s="137"/>
      <c r="K41" s="137"/>
    </row>
    <row r="42" spans="1:11" ht="34.5" customHeight="1">
      <c r="A42" s="407" t="s">
        <v>357</v>
      </c>
      <c r="B42" s="418"/>
      <c r="C42" s="344">
        <v>1015</v>
      </c>
      <c r="D42" s="137">
        <f>SUM(D43:D52)</f>
        <v>19.2</v>
      </c>
      <c r="E42" s="137">
        <f t="shared" ref="E42:F42" si="10">SUM(E43:E52)</f>
        <v>0</v>
      </c>
      <c r="F42" s="137">
        <f t="shared" si="10"/>
        <v>1554.7</v>
      </c>
      <c r="G42" s="137">
        <f t="shared" si="3"/>
        <v>649.49999999999989</v>
      </c>
      <c r="H42" s="137">
        <f>SUM(H43:H52)</f>
        <v>115.69999999999999</v>
      </c>
      <c r="I42" s="137">
        <f t="shared" ref="I42:K42" si="11">SUM(I43:I52)</f>
        <v>284.7</v>
      </c>
      <c r="J42" s="137">
        <f t="shared" si="11"/>
        <v>123.69999999999999</v>
      </c>
      <c r="K42" s="137">
        <f t="shared" si="11"/>
        <v>125.4</v>
      </c>
    </row>
    <row r="43" spans="1:11" ht="34.5" customHeight="1">
      <c r="A43" s="132"/>
      <c r="B43" s="125" t="s">
        <v>358</v>
      </c>
      <c r="C43" s="101"/>
      <c r="D43" s="137"/>
      <c r="E43" s="137"/>
      <c r="F43" s="138">
        <v>41</v>
      </c>
      <c r="G43" s="138">
        <f t="shared" si="3"/>
        <v>148</v>
      </c>
      <c r="H43" s="138">
        <v>37</v>
      </c>
      <c r="I43" s="138">
        <v>37</v>
      </c>
      <c r="J43" s="138">
        <v>37</v>
      </c>
      <c r="K43" s="138">
        <v>37</v>
      </c>
    </row>
    <row r="44" spans="1:11" ht="27" customHeight="1">
      <c r="A44" s="132"/>
      <c r="B44" s="125" t="s">
        <v>359</v>
      </c>
      <c r="C44" s="101"/>
      <c r="D44" s="137">
        <v>19.2</v>
      </c>
      <c r="E44" s="137"/>
      <c r="F44" s="138">
        <v>138.19999999999999</v>
      </c>
      <c r="G44" s="138">
        <f t="shared" si="3"/>
        <v>122</v>
      </c>
      <c r="H44" s="138">
        <v>13</v>
      </c>
      <c r="I44" s="138">
        <v>43</v>
      </c>
      <c r="J44" s="138">
        <v>33</v>
      </c>
      <c r="K44" s="138">
        <v>33</v>
      </c>
    </row>
    <row r="45" spans="1:11" ht="31.5" customHeight="1">
      <c r="A45" s="132"/>
      <c r="B45" s="125" t="s">
        <v>229</v>
      </c>
      <c r="C45" s="101"/>
      <c r="D45" s="137"/>
      <c r="E45" s="137"/>
      <c r="F45" s="138">
        <v>10.4</v>
      </c>
      <c r="G45" s="138">
        <f t="shared" si="3"/>
        <v>12.999999999999998</v>
      </c>
      <c r="H45" s="138">
        <v>3.3</v>
      </c>
      <c r="I45" s="138">
        <v>3.3</v>
      </c>
      <c r="J45" s="138">
        <v>3.3</v>
      </c>
      <c r="K45" s="138">
        <v>3.1</v>
      </c>
    </row>
    <row r="46" spans="1:11" ht="30" customHeight="1">
      <c r="A46" s="132"/>
      <c r="B46" s="125" t="s">
        <v>230</v>
      </c>
      <c r="C46" s="101"/>
      <c r="D46" s="137"/>
      <c r="E46" s="137"/>
      <c r="F46" s="138">
        <v>20.8</v>
      </c>
      <c r="G46" s="138">
        <f t="shared" si="3"/>
        <v>13.099999999999998</v>
      </c>
      <c r="H46" s="138">
        <v>3.3</v>
      </c>
      <c r="I46" s="138">
        <v>3.3</v>
      </c>
      <c r="J46" s="138">
        <v>3.3</v>
      </c>
      <c r="K46" s="138">
        <v>3.2</v>
      </c>
    </row>
    <row r="47" spans="1:11" ht="34.5" hidden="1" customHeight="1">
      <c r="A47" s="132"/>
      <c r="B47" s="125" t="s">
        <v>239</v>
      </c>
      <c r="C47" s="101"/>
      <c r="D47" s="137"/>
      <c r="E47" s="137"/>
      <c r="F47" s="138">
        <v>0</v>
      </c>
      <c r="G47" s="138">
        <f t="shared" si="3"/>
        <v>0</v>
      </c>
      <c r="H47" s="138"/>
      <c r="I47" s="138"/>
      <c r="J47" s="138"/>
      <c r="K47" s="138"/>
    </row>
    <row r="48" spans="1:11" ht="31.5" customHeight="1">
      <c r="A48" s="132"/>
      <c r="B48" s="125" t="s">
        <v>360</v>
      </c>
      <c r="C48" s="101"/>
      <c r="D48" s="137"/>
      <c r="E48" s="137"/>
      <c r="F48" s="138">
        <v>0.3</v>
      </c>
      <c r="G48" s="138">
        <f t="shared" si="3"/>
        <v>0</v>
      </c>
      <c r="H48" s="138"/>
      <c r="I48" s="138"/>
      <c r="J48" s="138"/>
      <c r="K48" s="138"/>
    </row>
    <row r="49" spans="1:11" ht="29.25" customHeight="1">
      <c r="A49" s="145"/>
      <c r="B49" s="125" t="s">
        <v>358</v>
      </c>
      <c r="C49" s="101"/>
      <c r="D49" s="137"/>
      <c r="E49" s="137"/>
      <c r="F49" s="138"/>
      <c r="G49" s="138">
        <f t="shared" si="3"/>
        <v>1</v>
      </c>
      <c r="H49" s="138"/>
      <c r="I49" s="138">
        <v>1</v>
      </c>
      <c r="J49" s="138"/>
      <c r="K49" s="138"/>
    </row>
    <row r="50" spans="1:11" ht="39.75" customHeight="1">
      <c r="A50" s="132"/>
      <c r="B50" s="125" t="s">
        <v>361</v>
      </c>
      <c r="C50" s="101"/>
      <c r="D50" s="137"/>
      <c r="E50" s="137"/>
      <c r="F50" s="138">
        <v>1186.0999999999999</v>
      </c>
      <c r="G50" s="138">
        <f t="shared" si="3"/>
        <v>150</v>
      </c>
      <c r="H50" s="138"/>
      <c r="I50" s="138">
        <v>150</v>
      </c>
      <c r="J50" s="138"/>
      <c r="K50" s="138"/>
    </row>
    <row r="51" spans="1:11" ht="34.5" customHeight="1">
      <c r="A51" s="132"/>
      <c r="B51" s="125" t="s">
        <v>362</v>
      </c>
      <c r="C51" s="101"/>
      <c r="D51" s="137"/>
      <c r="E51" s="137"/>
      <c r="F51" s="138">
        <v>157.69999999999999</v>
      </c>
      <c r="G51" s="138">
        <f t="shared" si="3"/>
        <v>200.4</v>
      </c>
      <c r="H51" s="138">
        <v>59.1</v>
      </c>
      <c r="I51" s="138">
        <v>47.1</v>
      </c>
      <c r="J51" s="138">
        <v>47.1</v>
      </c>
      <c r="K51" s="138">
        <v>47.1</v>
      </c>
    </row>
    <row r="52" spans="1:11" ht="27.75" customHeight="1">
      <c r="A52" s="106"/>
      <c r="B52" s="125" t="s">
        <v>363</v>
      </c>
      <c r="C52" s="201"/>
      <c r="D52" s="138"/>
      <c r="E52" s="138"/>
      <c r="F52" s="138">
        <v>0.2</v>
      </c>
      <c r="G52" s="138">
        <f t="shared" si="3"/>
        <v>2</v>
      </c>
      <c r="H52" s="138"/>
      <c r="I52" s="138"/>
      <c r="J52" s="246"/>
      <c r="K52" s="246">
        <v>2</v>
      </c>
    </row>
    <row r="53" spans="1:11" s="8" customFormat="1" ht="39" customHeight="1">
      <c r="A53" s="405" t="s">
        <v>176</v>
      </c>
      <c r="B53" s="406"/>
      <c r="C53" s="248"/>
      <c r="D53" s="307"/>
      <c r="E53" s="137"/>
      <c r="F53" s="140"/>
      <c r="G53" s="137"/>
      <c r="H53" s="137"/>
      <c r="I53" s="137"/>
      <c r="J53" s="137"/>
      <c r="K53" s="137"/>
    </row>
    <row r="54" spans="1:11" s="8" customFormat="1" ht="32.25" customHeight="1">
      <c r="A54" s="407" t="s">
        <v>175</v>
      </c>
      <c r="B54" s="408"/>
      <c r="C54" s="101">
        <v>1021</v>
      </c>
      <c r="D54" s="137">
        <f>SUM(D55:D68)</f>
        <v>3398.1</v>
      </c>
      <c r="E54" s="137">
        <f t="shared" ref="E54:F54" si="12">SUM(E55:E68)</f>
        <v>50.6</v>
      </c>
      <c r="F54" s="307">
        <f t="shared" si="12"/>
        <v>2050.1999999999998</v>
      </c>
      <c r="G54" s="137">
        <f t="shared" si="3"/>
        <v>2422.3000000000002</v>
      </c>
      <c r="H54" s="137">
        <f>SUM(H55:H68)</f>
        <v>778.90000000000009</v>
      </c>
      <c r="I54" s="137">
        <f t="shared" ref="I54:K54" si="13">SUM(I55:I68)</f>
        <v>335.2</v>
      </c>
      <c r="J54" s="137">
        <f t="shared" si="13"/>
        <v>504.1</v>
      </c>
      <c r="K54" s="137">
        <f t="shared" si="13"/>
        <v>804.1</v>
      </c>
    </row>
    <row r="55" spans="1:11" s="8" customFormat="1" ht="45" customHeight="1">
      <c r="A55" s="119"/>
      <c r="B55" s="162" t="s">
        <v>425</v>
      </c>
      <c r="C55" s="112"/>
      <c r="D55" s="138">
        <v>56.1</v>
      </c>
      <c r="E55" s="138">
        <v>20.9</v>
      </c>
      <c r="F55" s="138">
        <v>68.2</v>
      </c>
      <c r="G55" s="138">
        <f t="shared" si="3"/>
        <v>85.7</v>
      </c>
      <c r="H55" s="138">
        <f>18+5.7</f>
        <v>23.7</v>
      </c>
      <c r="I55" s="138">
        <v>21</v>
      </c>
      <c r="J55" s="164">
        <v>18</v>
      </c>
      <c r="K55" s="164">
        <v>23</v>
      </c>
    </row>
    <row r="56" spans="1:11" s="8" customFormat="1" ht="39.75" customHeight="1">
      <c r="A56" s="119"/>
      <c r="B56" s="162" t="s">
        <v>427</v>
      </c>
      <c r="C56" s="112"/>
      <c r="D56" s="138">
        <v>142.5</v>
      </c>
      <c r="E56" s="138"/>
      <c r="F56" s="138">
        <v>4.5999999999999996</v>
      </c>
      <c r="G56" s="138">
        <f t="shared" si="3"/>
        <v>6.5</v>
      </c>
      <c r="H56" s="138"/>
      <c r="I56" s="138"/>
      <c r="J56" s="164">
        <v>6.5</v>
      </c>
      <c r="K56" s="164"/>
    </row>
    <row r="57" spans="1:11" s="8" customFormat="1" ht="29.25" customHeight="1">
      <c r="A57" s="119"/>
      <c r="B57" s="123" t="s">
        <v>224</v>
      </c>
      <c r="C57" s="112"/>
      <c r="D57" s="138">
        <v>6.6</v>
      </c>
      <c r="E57" s="138">
        <v>3.3</v>
      </c>
      <c r="F57" s="138"/>
      <c r="G57" s="138">
        <f t="shared" si="3"/>
        <v>0</v>
      </c>
      <c r="H57" s="138"/>
      <c r="I57" s="138"/>
      <c r="J57" s="164"/>
      <c r="K57" s="164"/>
    </row>
    <row r="58" spans="1:11" s="8" customFormat="1" ht="32.25" customHeight="1">
      <c r="A58" s="119"/>
      <c r="B58" s="124" t="s">
        <v>423</v>
      </c>
      <c r="C58" s="201"/>
      <c r="D58" s="138">
        <v>56.5</v>
      </c>
      <c r="E58" s="138">
        <v>23.8</v>
      </c>
      <c r="F58" s="138"/>
      <c r="G58" s="138">
        <f t="shared" si="3"/>
        <v>87.300000000000011</v>
      </c>
      <c r="H58" s="138">
        <v>17.5</v>
      </c>
      <c r="I58" s="138">
        <f>31.5-8.3</f>
        <v>23.2</v>
      </c>
      <c r="J58" s="138">
        <f>31.5-8.3</f>
        <v>23.2</v>
      </c>
      <c r="K58" s="138">
        <f>29.5-6.1</f>
        <v>23.4</v>
      </c>
    </row>
    <row r="59" spans="1:11" s="8" customFormat="1" ht="38.25" customHeight="1">
      <c r="A59" s="119"/>
      <c r="B59" s="110" t="s">
        <v>424</v>
      </c>
      <c r="C59" s="201"/>
      <c r="D59" s="138">
        <v>1.4</v>
      </c>
      <c r="E59" s="138">
        <v>2.6</v>
      </c>
      <c r="F59" s="138">
        <v>213.3</v>
      </c>
      <c r="G59" s="138">
        <f t="shared" si="3"/>
        <v>24</v>
      </c>
      <c r="H59" s="138"/>
      <c r="I59" s="138">
        <v>8</v>
      </c>
      <c r="J59" s="138">
        <v>8</v>
      </c>
      <c r="K59" s="138">
        <v>8</v>
      </c>
    </row>
    <row r="60" spans="1:11" s="8" customFormat="1" ht="32.25" customHeight="1">
      <c r="A60" s="119"/>
      <c r="B60" s="124" t="s">
        <v>319</v>
      </c>
      <c r="C60" s="201"/>
      <c r="D60" s="138"/>
      <c r="E60" s="138"/>
      <c r="F60" s="138">
        <v>16.899999999999999</v>
      </c>
      <c r="G60" s="138">
        <f t="shared" si="3"/>
        <v>24</v>
      </c>
      <c r="H60" s="138"/>
      <c r="I60" s="138">
        <v>8</v>
      </c>
      <c r="J60" s="138">
        <v>8</v>
      </c>
      <c r="K60" s="138">
        <v>8</v>
      </c>
    </row>
    <row r="61" spans="1:11" s="8" customFormat="1" ht="30" customHeight="1">
      <c r="A61" s="119"/>
      <c r="B61" s="124" t="s">
        <v>270</v>
      </c>
      <c r="C61" s="201"/>
      <c r="D61" s="138">
        <v>690</v>
      </c>
      <c r="E61" s="138"/>
      <c r="F61" s="138">
        <v>78.3</v>
      </c>
      <c r="G61" s="138">
        <f t="shared" si="3"/>
        <v>14</v>
      </c>
      <c r="H61" s="138"/>
      <c r="I61" s="138">
        <v>6</v>
      </c>
      <c r="J61" s="138">
        <v>4</v>
      </c>
      <c r="K61" s="138">
        <v>4</v>
      </c>
    </row>
    <row r="62" spans="1:11" s="8" customFormat="1" ht="30" customHeight="1">
      <c r="A62" s="145"/>
      <c r="B62" s="160" t="s">
        <v>213</v>
      </c>
      <c r="C62" s="142"/>
      <c r="D62" s="138">
        <v>1204.2</v>
      </c>
      <c r="E62" s="138"/>
      <c r="F62" s="138">
        <v>1049.3</v>
      </c>
      <c r="G62" s="138">
        <f t="shared" si="3"/>
        <v>1307.4000000000001</v>
      </c>
      <c r="H62" s="138">
        <v>500</v>
      </c>
      <c r="I62" s="138">
        <v>70</v>
      </c>
      <c r="J62" s="138">
        <v>237.4</v>
      </c>
      <c r="K62" s="138">
        <v>500</v>
      </c>
    </row>
    <row r="63" spans="1:11" s="8" customFormat="1" ht="30.75" customHeight="1">
      <c r="A63" s="145"/>
      <c r="B63" s="160" t="s">
        <v>214</v>
      </c>
      <c r="C63" s="142"/>
      <c r="D63" s="138">
        <v>97.2</v>
      </c>
      <c r="E63" s="138"/>
      <c r="F63" s="138">
        <v>79.3</v>
      </c>
      <c r="G63" s="138">
        <f t="shared" si="3"/>
        <v>106.8</v>
      </c>
      <c r="H63" s="138">
        <v>26.7</v>
      </c>
      <c r="I63" s="138">
        <v>26.7</v>
      </c>
      <c r="J63" s="138">
        <v>26.7</v>
      </c>
      <c r="K63" s="138">
        <v>26.7</v>
      </c>
    </row>
    <row r="64" spans="1:11" s="8" customFormat="1" ht="29.25" customHeight="1">
      <c r="A64" s="145"/>
      <c r="B64" s="160" t="s">
        <v>215</v>
      </c>
      <c r="C64" s="142"/>
      <c r="D64" s="138">
        <v>887.9</v>
      </c>
      <c r="E64" s="138"/>
      <c r="F64" s="138">
        <v>497.1</v>
      </c>
      <c r="G64" s="138">
        <f t="shared" si="3"/>
        <v>722.6</v>
      </c>
      <c r="H64" s="138">
        <v>200</v>
      </c>
      <c r="I64" s="138">
        <v>161.30000000000001</v>
      </c>
      <c r="J64" s="138">
        <v>161.30000000000001</v>
      </c>
      <c r="K64" s="138">
        <v>200</v>
      </c>
    </row>
    <row r="65" spans="1:25" s="8" customFormat="1" ht="29.25" customHeight="1">
      <c r="A65" s="145"/>
      <c r="B65" s="160" t="s">
        <v>320</v>
      </c>
      <c r="C65" s="142"/>
      <c r="D65" s="138">
        <v>37.200000000000003</v>
      </c>
      <c r="E65" s="138"/>
      <c r="F65" s="138">
        <v>43.2</v>
      </c>
      <c r="G65" s="138">
        <f t="shared" si="3"/>
        <v>44</v>
      </c>
      <c r="H65" s="138">
        <v>11</v>
      </c>
      <c r="I65" s="138">
        <v>11</v>
      </c>
      <c r="J65" s="138">
        <v>11</v>
      </c>
      <c r="K65" s="138">
        <v>11</v>
      </c>
    </row>
    <row r="66" spans="1:25" s="8" customFormat="1" ht="32.25" hidden="1" customHeight="1">
      <c r="A66" s="146"/>
      <c r="B66" s="163"/>
      <c r="C66" s="147"/>
      <c r="D66" s="138"/>
      <c r="E66" s="138"/>
      <c r="F66" s="138"/>
      <c r="G66" s="138">
        <f t="shared" si="3"/>
        <v>0</v>
      </c>
      <c r="H66" s="138"/>
      <c r="I66" s="138"/>
      <c r="J66" s="138"/>
      <c r="K66" s="138"/>
    </row>
    <row r="67" spans="1:25" s="8" customFormat="1" ht="29.25" customHeight="1">
      <c r="A67" s="119"/>
      <c r="B67" s="125" t="s">
        <v>277</v>
      </c>
      <c r="C67" s="201"/>
      <c r="D67" s="138">
        <v>22.3</v>
      </c>
      <c r="E67" s="138"/>
      <c r="F67" s="138"/>
      <c r="G67" s="138">
        <f t="shared" si="3"/>
        <v>0</v>
      </c>
      <c r="H67" s="138"/>
      <c r="I67" s="138"/>
      <c r="J67" s="138"/>
      <c r="K67" s="138"/>
    </row>
    <row r="68" spans="1:25" s="8" customFormat="1" ht="28.5" customHeight="1">
      <c r="A68" s="119"/>
      <c r="B68" s="125" t="s">
        <v>540</v>
      </c>
      <c r="C68" s="201"/>
      <c r="D68" s="138">
        <v>196.2</v>
      </c>
      <c r="E68" s="138"/>
      <c r="F68" s="138"/>
      <c r="G68" s="138">
        <f t="shared" si="3"/>
        <v>0</v>
      </c>
      <c r="H68" s="138"/>
      <c r="I68" s="138"/>
      <c r="J68" s="138"/>
      <c r="K68" s="138"/>
    </row>
    <row r="69" spans="1:25" s="8" customFormat="1" ht="44.25" customHeight="1">
      <c r="A69" s="413" t="s">
        <v>177</v>
      </c>
      <c r="B69" s="414"/>
      <c r="C69" s="165">
        <v>1025</v>
      </c>
      <c r="D69" s="137">
        <f>SUM(D70:D117)</f>
        <v>118.39999999999999</v>
      </c>
      <c r="E69" s="137">
        <f t="shared" ref="E69:F69" si="14">SUM(E70:E117)</f>
        <v>988.99999999999989</v>
      </c>
      <c r="F69" s="307">
        <f t="shared" si="14"/>
        <v>779.59999999999991</v>
      </c>
      <c r="G69" s="307">
        <f t="shared" si="3"/>
        <v>369.9</v>
      </c>
      <c r="H69" s="307">
        <f>SUM(H70:H117)</f>
        <v>88.4</v>
      </c>
      <c r="I69" s="307">
        <f t="shared" ref="I69:K69" si="15">SUM(I70:I117)</f>
        <v>89.8</v>
      </c>
      <c r="J69" s="307">
        <f t="shared" si="15"/>
        <v>98.8</v>
      </c>
      <c r="K69" s="307">
        <f t="shared" si="15"/>
        <v>92.899999999999991</v>
      </c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0"/>
    </row>
    <row r="70" spans="1:25" s="8" customFormat="1" ht="29.25" customHeight="1">
      <c r="A70" s="119"/>
      <c r="B70" s="160" t="s">
        <v>213</v>
      </c>
      <c r="C70" s="141"/>
      <c r="D70" s="138"/>
      <c r="E70" s="138">
        <v>477</v>
      </c>
      <c r="F70" s="138"/>
      <c r="G70" s="137">
        <f t="shared" si="3"/>
        <v>0</v>
      </c>
      <c r="H70" s="138"/>
      <c r="I70" s="138"/>
      <c r="J70" s="164"/>
      <c r="K70" s="164"/>
    </row>
    <row r="71" spans="1:25" s="8" customFormat="1" ht="29.25" customHeight="1">
      <c r="A71" s="119"/>
      <c r="B71" s="160" t="s">
        <v>214</v>
      </c>
      <c r="C71" s="141"/>
      <c r="D71" s="138"/>
      <c r="E71" s="138">
        <v>45.9</v>
      </c>
      <c r="F71" s="138"/>
      <c r="G71" s="137">
        <f t="shared" si="3"/>
        <v>0</v>
      </c>
      <c r="H71" s="138"/>
      <c r="I71" s="138"/>
      <c r="J71" s="164"/>
      <c r="K71" s="164"/>
    </row>
    <row r="72" spans="1:25" s="8" customFormat="1" ht="29.25" customHeight="1">
      <c r="A72" s="119"/>
      <c r="B72" s="160" t="s">
        <v>215</v>
      </c>
      <c r="C72" s="141"/>
      <c r="D72" s="138"/>
      <c r="E72" s="138">
        <v>413.5</v>
      </c>
      <c r="F72" s="138"/>
      <c r="G72" s="137">
        <f t="shared" si="3"/>
        <v>0</v>
      </c>
      <c r="H72" s="138"/>
      <c r="I72" s="138"/>
      <c r="J72" s="164"/>
      <c r="K72" s="164"/>
    </row>
    <row r="73" spans="1:25" s="8" customFormat="1" ht="31.5" hidden="1" customHeight="1">
      <c r="A73" s="132"/>
      <c r="B73" s="160" t="s">
        <v>320</v>
      </c>
      <c r="C73" s="141"/>
      <c r="D73" s="138"/>
      <c r="E73" s="138"/>
      <c r="F73" s="138"/>
      <c r="G73" s="137">
        <f t="shared" ref="G73:G136" si="16">SUM(H73:K73)</f>
        <v>0</v>
      </c>
      <c r="H73" s="138"/>
      <c r="I73" s="138"/>
      <c r="J73" s="164"/>
      <c r="K73" s="111"/>
    </row>
    <row r="74" spans="1:25" s="8" customFormat="1" ht="31.5" customHeight="1">
      <c r="A74" s="119"/>
      <c r="B74" s="166" t="s">
        <v>223</v>
      </c>
      <c r="C74" s="112"/>
      <c r="D74" s="138">
        <v>26</v>
      </c>
      <c r="E74" s="138">
        <v>8.4</v>
      </c>
      <c r="F74" s="138"/>
      <c r="G74" s="137">
        <f t="shared" si="16"/>
        <v>0</v>
      </c>
      <c r="H74" s="138"/>
      <c r="I74" s="138"/>
      <c r="J74" s="164"/>
      <c r="K74" s="164"/>
    </row>
    <row r="75" spans="1:25" s="8" customFormat="1" ht="41.25" customHeight="1">
      <c r="A75" s="119"/>
      <c r="B75" s="166" t="s">
        <v>238</v>
      </c>
      <c r="C75" s="112"/>
      <c r="D75" s="138">
        <v>8.6</v>
      </c>
      <c r="E75" s="138">
        <v>10.6</v>
      </c>
      <c r="F75" s="138">
        <v>10.8</v>
      </c>
      <c r="G75" s="138">
        <f t="shared" si="16"/>
        <v>10.8</v>
      </c>
      <c r="H75" s="138">
        <v>2.7</v>
      </c>
      <c r="I75" s="138">
        <v>2.7</v>
      </c>
      <c r="J75" s="138">
        <v>2.7</v>
      </c>
      <c r="K75" s="138">
        <v>2.7</v>
      </c>
    </row>
    <row r="76" spans="1:25" s="8" customFormat="1" ht="31.5" customHeight="1">
      <c r="A76" s="119"/>
      <c r="B76" s="166" t="s">
        <v>239</v>
      </c>
      <c r="C76" s="112"/>
      <c r="D76" s="138">
        <f>3+5.6</f>
        <v>8.6</v>
      </c>
      <c r="E76" s="138">
        <v>6.4</v>
      </c>
      <c r="F76" s="138">
        <v>25.8</v>
      </c>
      <c r="G76" s="138">
        <f t="shared" si="16"/>
        <v>25.5</v>
      </c>
      <c r="H76" s="138"/>
      <c r="I76" s="138">
        <v>8.5</v>
      </c>
      <c r="J76" s="138">
        <v>8.5</v>
      </c>
      <c r="K76" s="138">
        <v>8.5</v>
      </c>
    </row>
    <row r="77" spans="1:25" s="8" customFormat="1" ht="46.5" customHeight="1">
      <c r="A77" s="105"/>
      <c r="B77" s="162" t="s">
        <v>332</v>
      </c>
      <c r="C77" s="201"/>
      <c r="D77" s="138">
        <v>1.1000000000000001</v>
      </c>
      <c r="E77" s="138"/>
      <c r="F77" s="138">
        <v>19.5</v>
      </c>
      <c r="G77" s="138">
        <f t="shared" si="16"/>
        <v>19.5</v>
      </c>
      <c r="H77" s="138"/>
      <c r="I77" s="138">
        <v>9</v>
      </c>
      <c r="J77" s="138">
        <v>9</v>
      </c>
      <c r="K77" s="138">
        <v>1.5</v>
      </c>
    </row>
    <row r="78" spans="1:25" s="8" customFormat="1" ht="43.5" customHeight="1">
      <c r="A78" s="105"/>
      <c r="B78" s="166" t="s">
        <v>257</v>
      </c>
      <c r="C78" s="201"/>
      <c r="D78" s="138">
        <v>2</v>
      </c>
      <c r="E78" s="138"/>
      <c r="F78" s="138">
        <v>3.2</v>
      </c>
      <c r="G78" s="138">
        <f t="shared" si="16"/>
        <v>0</v>
      </c>
      <c r="H78" s="138"/>
      <c r="I78" s="138"/>
      <c r="J78" s="138"/>
      <c r="K78" s="138"/>
    </row>
    <row r="79" spans="1:25" s="8" customFormat="1" ht="29.25" customHeight="1">
      <c r="A79" s="105"/>
      <c r="B79" s="166" t="s">
        <v>264</v>
      </c>
      <c r="C79" s="201"/>
      <c r="D79" s="138">
        <v>1.9</v>
      </c>
      <c r="E79" s="138"/>
      <c r="F79" s="138"/>
      <c r="G79" s="138">
        <f t="shared" si="16"/>
        <v>0</v>
      </c>
      <c r="H79" s="138"/>
      <c r="I79" s="138"/>
      <c r="J79" s="138"/>
      <c r="K79" s="138"/>
    </row>
    <row r="80" spans="1:25" s="8" customFormat="1" ht="31.5" hidden="1" customHeight="1">
      <c r="A80" s="105"/>
      <c r="B80" s="166"/>
      <c r="C80" s="201"/>
      <c r="D80" s="138"/>
      <c r="E80" s="138"/>
      <c r="F80" s="138"/>
      <c r="G80" s="138">
        <f t="shared" si="16"/>
        <v>0</v>
      </c>
      <c r="H80" s="138"/>
      <c r="I80" s="138"/>
      <c r="J80" s="138"/>
      <c r="K80" s="138"/>
    </row>
    <row r="81" spans="1:11" s="8" customFormat="1" ht="45.75" customHeight="1">
      <c r="A81" s="105"/>
      <c r="B81" s="166" t="s">
        <v>336</v>
      </c>
      <c r="C81" s="201"/>
      <c r="D81" s="138"/>
      <c r="E81" s="138"/>
      <c r="F81" s="138">
        <v>67.099999999999994</v>
      </c>
      <c r="G81" s="138">
        <f t="shared" si="16"/>
        <v>0</v>
      </c>
      <c r="H81" s="138"/>
      <c r="I81" s="138"/>
      <c r="J81" s="138"/>
      <c r="K81" s="138"/>
    </row>
    <row r="82" spans="1:11" s="8" customFormat="1" ht="31.5" customHeight="1">
      <c r="A82" s="105"/>
      <c r="B82" s="166" t="s">
        <v>271</v>
      </c>
      <c r="C82" s="201"/>
      <c r="D82" s="138">
        <v>33.799999999999997</v>
      </c>
      <c r="E82" s="138">
        <v>21.3</v>
      </c>
      <c r="F82" s="138">
        <v>61.6</v>
      </c>
      <c r="G82" s="138">
        <f t="shared" si="16"/>
        <v>36</v>
      </c>
      <c r="H82" s="138">
        <v>9</v>
      </c>
      <c r="I82" s="138">
        <v>9</v>
      </c>
      <c r="J82" s="138">
        <v>9</v>
      </c>
      <c r="K82" s="138">
        <v>9</v>
      </c>
    </row>
    <row r="83" spans="1:11" s="8" customFormat="1" ht="48" customHeight="1">
      <c r="A83" s="105"/>
      <c r="B83" s="99" t="s">
        <v>252</v>
      </c>
      <c r="C83" s="201"/>
      <c r="D83" s="138">
        <v>17.5</v>
      </c>
      <c r="E83" s="138"/>
      <c r="F83" s="138"/>
      <c r="G83" s="138">
        <f t="shared" si="16"/>
        <v>0</v>
      </c>
      <c r="H83" s="138"/>
      <c r="I83" s="138"/>
      <c r="J83" s="138"/>
      <c r="K83" s="138"/>
    </row>
    <row r="84" spans="1:11" s="8" customFormat="1" ht="45.75" customHeight="1">
      <c r="A84" s="105"/>
      <c r="B84" s="110" t="s">
        <v>263</v>
      </c>
      <c r="C84" s="201"/>
      <c r="D84" s="138">
        <v>13.3</v>
      </c>
      <c r="E84" s="138">
        <v>2.9</v>
      </c>
      <c r="F84" s="138"/>
      <c r="G84" s="138">
        <f t="shared" si="16"/>
        <v>0</v>
      </c>
      <c r="H84" s="138"/>
      <c r="I84" s="138"/>
      <c r="J84" s="164"/>
      <c r="K84" s="164"/>
    </row>
    <row r="85" spans="1:11" s="8" customFormat="1" ht="31.5" customHeight="1">
      <c r="A85" s="105"/>
      <c r="B85" s="166" t="s">
        <v>246</v>
      </c>
      <c r="C85" s="201"/>
      <c r="D85" s="138">
        <v>2.5</v>
      </c>
      <c r="E85" s="138">
        <v>3</v>
      </c>
      <c r="F85" s="138">
        <v>1.6</v>
      </c>
      <c r="G85" s="138">
        <f t="shared" si="16"/>
        <v>0</v>
      </c>
      <c r="H85" s="138"/>
      <c r="I85" s="138"/>
      <c r="J85" s="164"/>
      <c r="K85" s="164"/>
    </row>
    <row r="86" spans="1:11" s="8" customFormat="1" ht="30.75" customHeight="1">
      <c r="A86" s="105"/>
      <c r="B86" s="166" t="s">
        <v>321</v>
      </c>
      <c r="C86" s="201"/>
      <c r="D86" s="138"/>
      <c r="E86" s="138"/>
      <c r="F86" s="138">
        <v>15.4</v>
      </c>
      <c r="G86" s="138">
        <f t="shared" si="16"/>
        <v>0</v>
      </c>
      <c r="H86" s="138"/>
      <c r="I86" s="138"/>
      <c r="J86" s="164"/>
      <c r="K86" s="164"/>
    </row>
    <row r="87" spans="1:11" s="8" customFormat="1" ht="31.5" customHeight="1">
      <c r="A87" s="105"/>
      <c r="B87" s="166" t="s">
        <v>435</v>
      </c>
      <c r="C87" s="201"/>
      <c r="D87" s="138"/>
      <c r="E87" s="138"/>
      <c r="F87" s="138">
        <v>8.4</v>
      </c>
      <c r="G87" s="138">
        <f t="shared" si="16"/>
        <v>8</v>
      </c>
      <c r="H87" s="138">
        <v>2</v>
      </c>
      <c r="I87" s="138">
        <v>2</v>
      </c>
      <c r="J87" s="164">
        <v>2</v>
      </c>
      <c r="K87" s="164">
        <v>2</v>
      </c>
    </row>
    <row r="88" spans="1:11" s="8" customFormat="1" ht="52.5" customHeight="1">
      <c r="A88" s="105"/>
      <c r="B88" s="166" t="s">
        <v>323</v>
      </c>
      <c r="C88" s="201"/>
      <c r="D88" s="138"/>
      <c r="E88" s="138"/>
      <c r="F88" s="138">
        <v>6</v>
      </c>
      <c r="G88" s="138">
        <f t="shared" si="16"/>
        <v>6</v>
      </c>
      <c r="H88" s="138"/>
      <c r="I88" s="138"/>
      <c r="J88" s="164">
        <v>6</v>
      </c>
      <c r="K88" s="164"/>
    </row>
    <row r="89" spans="1:11" s="8" customFormat="1" ht="47.25" customHeight="1">
      <c r="A89" s="105"/>
      <c r="B89" s="166" t="s">
        <v>324</v>
      </c>
      <c r="C89" s="201"/>
      <c r="D89" s="138"/>
      <c r="E89" s="138"/>
      <c r="F89" s="138">
        <v>1.9</v>
      </c>
      <c r="G89" s="138">
        <f t="shared" si="16"/>
        <v>1.9</v>
      </c>
      <c r="H89" s="138"/>
      <c r="I89" s="138">
        <v>1.9</v>
      </c>
      <c r="J89" s="164"/>
      <c r="K89" s="164"/>
    </row>
    <row r="90" spans="1:11" s="8" customFormat="1" ht="31.5" customHeight="1">
      <c r="A90" s="105"/>
      <c r="B90" s="166" t="s">
        <v>325</v>
      </c>
      <c r="C90" s="201"/>
      <c r="D90" s="138"/>
      <c r="E90" s="138"/>
      <c r="F90" s="138">
        <v>0.2</v>
      </c>
      <c r="G90" s="138">
        <f t="shared" si="16"/>
        <v>0.2</v>
      </c>
      <c r="H90" s="138"/>
      <c r="I90" s="138">
        <v>0.2</v>
      </c>
      <c r="J90" s="164"/>
      <c r="K90" s="164"/>
    </row>
    <row r="91" spans="1:11" s="8" customFormat="1" ht="31.5" customHeight="1">
      <c r="A91" s="105"/>
      <c r="B91" s="166" t="s">
        <v>326</v>
      </c>
      <c r="C91" s="201"/>
      <c r="D91" s="138"/>
      <c r="E91" s="138"/>
      <c r="F91" s="138">
        <v>5.7</v>
      </c>
      <c r="G91" s="138">
        <f t="shared" si="16"/>
        <v>6</v>
      </c>
      <c r="H91" s="138">
        <v>1</v>
      </c>
      <c r="I91" s="138">
        <v>2</v>
      </c>
      <c r="J91" s="164">
        <v>2</v>
      </c>
      <c r="K91" s="164">
        <v>1</v>
      </c>
    </row>
    <row r="92" spans="1:11" s="8" customFormat="1" ht="41.25" customHeight="1">
      <c r="A92" s="105"/>
      <c r="B92" s="166" t="s">
        <v>327</v>
      </c>
      <c r="C92" s="201"/>
      <c r="D92" s="138"/>
      <c r="E92" s="138"/>
      <c r="F92" s="138">
        <v>29</v>
      </c>
      <c r="G92" s="138">
        <f t="shared" si="16"/>
        <v>28.6</v>
      </c>
      <c r="H92" s="138">
        <v>9.6999999999999993</v>
      </c>
      <c r="I92" s="138">
        <v>6.3</v>
      </c>
      <c r="J92" s="164">
        <v>6.3</v>
      </c>
      <c r="K92" s="164">
        <v>6.3</v>
      </c>
    </row>
    <row r="93" spans="1:11" s="8" customFormat="1" ht="29.25" customHeight="1">
      <c r="A93" s="105"/>
      <c r="B93" s="166" t="s">
        <v>328</v>
      </c>
      <c r="C93" s="201"/>
      <c r="D93" s="138"/>
      <c r="E93" s="138"/>
      <c r="F93" s="138">
        <v>16</v>
      </c>
      <c r="G93" s="138">
        <f t="shared" si="16"/>
        <v>12.9</v>
      </c>
      <c r="H93" s="138">
        <v>3.9</v>
      </c>
      <c r="I93" s="138">
        <v>3</v>
      </c>
      <c r="J93" s="164">
        <v>3</v>
      </c>
      <c r="K93" s="164">
        <v>3</v>
      </c>
    </row>
    <row r="94" spans="1:11" s="8" customFormat="1" ht="31.5" customHeight="1">
      <c r="A94" s="105"/>
      <c r="B94" s="166" t="s">
        <v>329</v>
      </c>
      <c r="C94" s="201"/>
      <c r="D94" s="138"/>
      <c r="E94" s="138"/>
      <c r="F94" s="138">
        <v>9</v>
      </c>
      <c r="G94" s="138">
        <f t="shared" si="16"/>
        <v>60</v>
      </c>
      <c r="H94" s="138">
        <f>29</f>
        <v>29</v>
      </c>
      <c r="I94" s="138">
        <v>10</v>
      </c>
      <c r="J94" s="164">
        <v>10</v>
      </c>
      <c r="K94" s="164">
        <v>11</v>
      </c>
    </row>
    <row r="95" spans="1:11" s="8" customFormat="1" ht="33" customHeight="1">
      <c r="A95" s="105"/>
      <c r="B95" s="166" t="s">
        <v>330</v>
      </c>
      <c r="C95" s="201"/>
      <c r="D95" s="138"/>
      <c r="E95" s="138"/>
      <c r="F95" s="138">
        <v>33.9</v>
      </c>
      <c r="G95" s="138">
        <f t="shared" si="16"/>
        <v>43.8</v>
      </c>
      <c r="H95" s="138">
        <v>11</v>
      </c>
      <c r="I95" s="138">
        <v>11</v>
      </c>
      <c r="J95" s="164">
        <v>11</v>
      </c>
      <c r="K95" s="164">
        <v>10.8</v>
      </c>
    </row>
    <row r="96" spans="1:11" s="8" customFormat="1" ht="31.5" customHeight="1">
      <c r="A96" s="105"/>
      <c r="B96" s="122" t="s">
        <v>331</v>
      </c>
      <c r="C96" s="112"/>
      <c r="D96" s="136"/>
      <c r="E96" s="136"/>
      <c r="F96" s="138">
        <v>18.100000000000001</v>
      </c>
      <c r="G96" s="138">
        <f t="shared" si="16"/>
        <v>0</v>
      </c>
      <c r="H96" s="138"/>
      <c r="I96" s="138"/>
      <c r="J96" s="164"/>
      <c r="K96" s="164"/>
    </row>
    <row r="97" spans="1:11" s="8" customFormat="1" ht="26.25" customHeight="1">
      <c r="A97" s="105"/>
      <c r="B97" s="122" t="s">
        <v>333</v>
      </c>
      <c r="C97" s="112"/>
      <c r="D97" s="136"/>
      <c r="E97" s="136"/>
      <c r="F97" s="138">
        <v>11</v>
      </c>
      <c r="G97" s="138">
        <f t="shared" si="16"/>
        <v>15</v>
      </c>
      <c r="H97" s="138">
        <v>3.7</v>
      </c>
      <c r="I97" s="138">
        <v>3.7</v>
      </c>
      <c r="J97" s="164">
        <v>3.8</v>
      </c>
      <c r="K97" s="164">
        <v>3.8</v>
      </c>
    </row>
    <row r="98" spans="1:11" s="8" customFormat="1" ht="32.25" customHeight="1">
      <c r="A98" s="105"/>
      <c r="B98" s="122" t="s">
        <v>334</v>
      </c>
      <c r="C98" s="112"/>
      <c r="D98" s="136"/>
      <c r="E98" s="136"/>
      <c r="F98" s="138">
        <v>62.1</v>
      </c>
      <c r="G98" s="138">
        <f t="shared" si="16"/>
        <v>0</v>
      </c>
      <c r="H98" s="138"/>
      <c r="I98" s="138"/>
      <c r="J98" s="164"/>
      <c r="K98" s="164"/>
    </row>
    <row r="99" spans="1:11" s="8" customFormat="1" ht="28.5" customHeight="1">
      <c r="A99" s="105"/>
      <c r="B99" s="122" t="s">
        <v>335</v>
      </c>
      <c r="C99" s="112"/>
      <c r="D99" s="136"/>
      <c r="E99" s="136"/>
      <c r="F99" s="138">
        <v>150</v>
      </c>
      <c r="G99" s="138">
        <f t="shared" si="16"/>
        <v>0</v>
      </c>
      <c r="H99" s="138"/>
      <c r="I99" s="138"/>
      <c r="J99" s="164"/>
      <c r="K99" s="164"/>
    </row>
    <row r="100" spans="1:11" s="8" customFormat="1" ht="27.75" customHeight="1">
      <c r="A100" s="105"/>
      <c r="B100" s="122" t="s">
        <v>337</v>
      </c>
      <c r="C100" s="112"/>
      <c r="D100" s="136"/>
      <c r="E100" s="136"/>
      <c r="F100" s="138">
        <v>3.9</v>
      </c>
      <c r="G100" s="138">
        <f t="shared" si="16"/>
        <v>2</v>
      </c>
      <c r="H100" s="138"/>
      <c r="I100" s="138">
        <v>1</v>
      </c>
      <c r="J100" s="164">
        <v>1</v>
      </c>
      <c r="K100" s="164"/>
    </row>
    <row r="101" spans="1:11" s="8" customFormat="1" ht="45.75" customHeight="1">
      <c r="A101" s="105"/>
      <c r="B101" s="162" t="s">
        <v>592</v>
      </c>
      <c r="C101" s="112"/>
      <c r="D101" s="136"/>
      <c r="E101" s="136"/>
      <c r="F101" s="138">
        <v>51</v>
      </c>
      <c r="G101" s="138">
        <f t="shared" si="16"/>
        <v>24</v>
      </c>
      <c r="H101" s="138"/>
      <c r="I101" s="138">
        <v>8</v>
      </c>
      <c r="J101" s="164">
        <v>8</v>
      </c>
      <c r="K101" s="164">
        <v>8</v>
      </c>
    </row>
    <row r="102" spans="1:11" s="8" customFormat="1" ht="29.25" customHeight="1">
      <c r="A102" s="105"/>
      <c r="B102" s="122" t="s">
        <v>338</v>
      </c>
      <c r="C102" s="112"/>
      <c r="D102" s="136"/>
      <c r="E102" s="136"/>
      <c r="F102" s="138">
        <v>2.4</v>
      </c>
      <c r="G102" s="138">
        <f t="shared" si="16"/>
        <v>6</v>
      </c>
      <c r="H102" s="138"/>
      <c r="I102" s="138"/>
      <c r="J102" s="164">
        <v>3</v>
      </c>
      <c r="K102" s="164">
        <v>3</v>
      </c>
    </row>
    <row r="103" spans="1:11" s="8" customFormat="1" ht="41.25" customHeight="1">
      <c r="A103" s="105"/>
      <c r="B103" s="162" t="s">
        <v>340</v>
      </c>
      <c r="C103" s="112"/>
      <c r="D103" s="136"/>
      <c r="E103" s="136"/>
      <c r="F103" s="138">
        <v>1.8</v>
      </c>
      <c r="G103" s="138">
        <f t="shared" si="16"/>
        <v>1.8</v>
      </c>
      <c r="H103" s="138"/>
      <c r="I103" s="138"/>
      <c r="J103" s="164">
        <v>1.8</v>
      </c>
      <c r="K103" s="164"/>
    </row>
    <row r="104" spans="1:11" s="8" customFormat="1" ht="27.75" customHeight="1">
      <c r="A104" s="105"/>
      <c r="B104" s="122" t="s">
        <v>342</v>
      </c>
      <c r="C104" s="112"/>
      <c r="D104" s="136"/>
      <c r="E104" s="136"/>
      <c r="F104" s="138">
        <v>36.6</v>
      </c>
      <c r="G104" s="138">
        <f t="shared" si="16"/>
        <v>14.9</v>
      </c>
      <c r="H104" s="138">
        <v>14.9</v>
      </c>
      <c r="I104" s="138"/>
      <c r="J104" s="164"/>
      <c r="K104" s="164"/>
    </row>
    <row r="105" spans="1:11" s="8" customFormat="1" ht="28.5" customHeight="1">
      <c r="A105" s="105"/>
      <c r="B105" s="122" t="s">
        <v>343</v>
      </c>
      <c r="C105" s="112"/>
      <c r="D105" s="136"/>
      <c r="E105" s="136"/>
      <c r="F105" s="138">
        <v>13.4</v>
      </c>
      <c r="G105" s="138">
        <f t="shared" si="16"/>
        <v>0</v>
      </c>
      <c r="H105" s="138"/>
      <c r="I105" s="138"/>
      <c r="J105" s="164"/>
      <c r="K105" s="164"/>
    </row>
    <row r="106" spans="1:11" s="8" customFormat="1" ht="29.25" customHeight="1">
      <c r="A106" s="105"/>
      <c r="B106" s="122" t="s">
        <v>245</v>
      </c>
      <c r="C106" s="112"/>
      <c r="D106" s="136"/>
      <c r="E106" s="136"/>
      <c r="F106" s="138">
        <v>21.1</v>
      </c>
      <c r="G106" s="137">
        <f t="shared" si="16"/>
        <v>0</v>
      </c>
      <c r="H106" s="138"/>
      <c r="I106" s="138"/>
      <c r="J106" s="164"/>
      <c r="K106" s="164"/>
    </row>
    <row r="107" spans="1:11" s="8" customFormat="1" ht="45.75" customHeight="1">
      <c r="A107" s="105"/>
      <c r="B107" s="162" t="s">
        <v>345</v>
      </c>
      <c r="C107" s="112"/>
      <c r="D107" s="136"/>
      <c r="E107" s="136"/>
      <c r="F107" s="138">
        <v>0.6</v>
      </c>
      <c r="G107" s="137">
        <f t="shared" si="16"/>
        <v>0</v>
      </c>
      <c r="H107" s="138"/>
      <c r="I107" s="138"/>
      <c r="J107" s="164"/>
      <c r="K107" s="164"/>
    </row>
    <row r="108" spans="1:11" s="8" customFormat="1" ht="28.5" customHeight="1">
      <c r="A108" s="105"/>
      <c r="B108" s="162" t="s">
        <v>346</v>
      </c>
      <c r="C108" s="112"/>
      <c r="D108" s="136"/>
      <c r="E108" s="136"/>
      <c r="F108" s="138">
        <v>3.7</v>
      </c>
      <c r="G108" s="138">
        <f t="shared" si="16"/>
        <v>3.7</v>
      </c>
      <c r="H108" s="138"/>
      <c r="I108" s="138"/>
      <c r="J108" s="164">
        <v>3.7</v>
      </c>
      <c r="K108" s="164"/>
    </row>
    <row r="109" spans="1:11" s="8" customFormat="1" ht="27" customHeight="1">
      <c r="A109" s="105"/>
      <c r="B109" s="162" t="s">
        <v>347</v>
      </c>
      <c r="C109" s="112"/>
      <c r="D109" s="136"/>
      <c r="E109" s="136"/>
      <c r="F109" s="138">
        <v>2.9</v>
      </c>
      <c r="G109" s="138">
        <f t="shared" si="16"/>
        <v>0</v>
      </c>
      <c r="H109" s="138"/>
      <c r="I109" s="138"/>
      <c r="J109" s="164"/>
      <c r="K109" s="164"/>
    </row>
    <row r="110" spans="1:11" s="8" customFormat="1" ht="28.5" customHeight="1">
      <c r="A110" s="105"/>
      <c r="B110" s="162" t="s">
        <v>348</v>
      </c>
      <c r="C110" s="112"/>
      <c r="D110" s="136"/>
      <c r="E110" s="136"/>
      <c r="F110" s="138">
        <v>25</v>
      </c>
      <c r="G110" s="138">
        <f t="shared" si="16"/>
        <v>0</v>
      </c>
      <c r="H110" s="138"/>
      <c r="I110" s="138"/>
      <c r="J110" s="164"/>
      <c r="K110" s="164"/>
    </row>
    <row r="111" spans="1:11" s="8" customFormat="1" ht="26.25" customHeight="1">
      <c r="A111" s="105"/>
      <c r="B111" s="122" t="s">
        <v>349</v>
      </c>
      <c r="C111" s="112"/>
      <c r="D111" s="136"/>
      <c r="E111" s="136"/>
      <c r="F111" s="138">
        <v>0.4</v>
      </c>
      <c r="G111" s="138">
        <f t="shared" si="16"/>
        <v>0</v>
      </c>
      <c r="H111" s="138"/>
      <c r="I111" s="138"/>
      <c r="J111" s="164"/>
      <c r="K111" s="164"/>
    </row>
    <row r="112" spans="1:11" s="8" customFormat="1" ht="26.25" customHeight="1">
      <c r="A112" s="105"/>
      <c r="B112" s="122" t="s">
        <v>350</v>
      </c>
      <c r="C112" s="112"/>
      <c r="D112" s="136"/>
      <c r="E112" s="136"/>
      <c r="F112" s="138">
        <v>4.2</v>
      </c>
      <c r="G112" s="138">
        <f t="shared" si="16"/>
        <v>24</v>
      </c>
      <c r="H112" s="138">
        <f>2.5-1</f>
        <v>1.5</v>
      </c>
      <c r="I112" s="138">
        <f>1.5+5</f>
        <v>6.5</v>
      </c>
      <c r="J112" s="164">
        <f>1.5+6.5</f>
        <v>8</v>
      </c>
      <c r="K112" s="164">
        <f>1.5+6.5</f>
        <v>8</v>
      </c>
    </row>
    <row r="113" spans="1:12" s="8" customFormat="1" ht="24.75" customHeight="1">
      <c r="A113" s="105"/>
      <c r="B113" s="122" t="s">
        <v>344</v>
      </c>
      <c r="C113" s="112"/>
      <c r="D113" s="136"/>
      <c r="E113" s="136"/>
      <c r="F113" s="138">
        <v>18</v>
      </c>
      <c r="G113" s="138">
        <f t="shared" si="16"/>
        <v>0</v>
      </c>
      <c r="H113" s="138"/>
      <c r="I113" s="138"/>
      <c r="J113" s="164"/>
      <c r="K113" s="164"/>
    </row>
    <row r="114" spans="1:12" s="8" customFormat="1" ht="27" customHeight="1">
      <c r="A114" s="105"/>
      <c r="B114" s="122" t="s">
        <v>341</v>
      </c>
      <c r="C114" s="112"/>
      <c r="D114" s="136"/>
      <c r="E114" s="136"/>
      <c r="F114" s="138">
        <v>5.8</v>
      </c>
      <c r="G114" s="138">
        <f t="shared" si="16"/>
        <v>0</v>
      </c>
      <c r="H114" s="138"/>
      <c r="I114" s="138"/>
      <c r="J114" s="164"/>
      <c r="K114" s="164"/>
    </row>
    <row r="115" spans="1:12" s="8" customFormat="1" ht="28.5" customHeight="1">
      <c r="A115" s="105"/>
      <c r="B115" s="167" t="s">
        <v>243</v>
      </c>
      <c r="C115" s="112"/>
      <c r="D115" s="136"/>
      <c r="E115" s="136"/>
      <c r="F115" s="138">
        <v>1.9</v>
      </c>
      <c r="G115" s="138">
        <f t="shared" si="16"/>
        <v>1.5</v>
      </c>
      <c r="H115" s="138"/>
      <c r="I115" s="138">
        <v>1.5</v>
      </c>
      <c r="J115" s="164"/>
      <c r="K115" s="164"/>
    </row>
    <row r="116" spans="1:12" s="8" customFormat="1" ht="24" customHeight="1">
      <c r="A116" s="105"/>
      <c r="B116" s="122" t="s">
        <v>351</v>
      </c>
      <c r="C116" s="112"/>
      <c r="D116" s="136"/>
      <c r="E116" s="136"/>
      <c r="F116" s="138">
        <v>0.1</v>
      </c>
      <c r="G116" s="137">
        <f t="shared" si="16"/>
        <v>0</v>
      </c>
      <c r="H116" s="138"/>
      <c r="I116" s="138"/>
      <c r="J116" s="164"/>
      <c r="K116" s="164"/>
    </row>
    <row r="117" spans="1:12" s="8" customFormat="1" ht="49.5" customHeight="1">
      <c r="A117" s="105"/>
      <c r="B117" s="166" t="s">
        <v>339</v>
      </c>
      <c r="C117" s="112"/>
      <c r="D117" s="138">
        <v>3.1</v>
      </c>
      <c r="E117" s="136"/>
      <c r="F117" s="138">
        <v>30.5</v>
      </c>
      <c r="G117" s="138">
        <f t="shared" si="16"/>
        <v>17.8</v>
      </c>
      <c r="H117" s="138"/>
      <c r="I117" s="138">
        <v>3.5</v>
      </c>
      <c r="J117" s="164"/>
      <c r="K117" s="164">
        <v>14.3</v>
      </c>
    </row>
    <row r="118" spans="1:12" s="8" customFormat="1" ht="84.75" hidden="1" customHeight="1">
      <c r="A118" s="105"/>
      <c r="B118" s="168" t="s">
        <v>352</v>
      </c>
      <c r="C118" s="201"/>
      <c r="D118" s="138"/>
      <c r="E118" s="138"/>
      <c r="F118" s="138"/>
      <c r="G118" s="137">
        <f t="shared" si="16"/>
        <v>0</v>
      </c>
      <c r="H118" s="138"/>
      <c r="I118" s="138"/>
      <c r="J118" s="164"/>
      <c r="K118" s="164"/>
    </row>
    <row r="119" spans="1:12" s="8" customFormat="1" ht="37.5" customHeight="1">
      <c r="A119" s="413" t="s">
        <v>185</v>
      </c>
      <c r="B119" s="414"/>
      <c r="C119" s="165">
        <v>1035</v>
      </c>
      <c r="D119" s="307">
        <f>SUM(D121:D166)</f>
        <v>3205.4000000000005</v>
      </c>
      <c r="E119" s="307">
        <v>4127.6000000000004</v>
      </c>
      <c r="F119" s="307">
        <f t="shared" ref="F119:K119" si="17">SUM(F121:F166)</f>
        <v>52.9</v>
      </c>
      <c r="G119" s="137">
        <f t="shared" si="17"/>
        <v>0</v>
      </c>
      <c r="H119" s="137">
        <f t="shared" si="17"/>
        <v>0</v>
      </c>
      <c r="I119" s="137">
        <f t="shared" si="17"/>
        <v>0</v>
      </c>
      <c r="J119" s="137">
        <f t="shared" si="17"/>
        <v>0</v>
      </c>
      <c r="K119" s="137">
        <f t="shared" si="17"/>
        <v>0</v>
      </c>
      <c r="L119" s="234"/>
    </row>
    <row r="120" spans="1:12" s="8" customFormat="1" ht="37.5" hidden="1" customHeight="1">
      <c r="A120" s="430"/>
      <c r="B120" s="431"/>
      <c r="C120" s="134"/>
      <c r="D120" s="140"/>
      <c r="E120" s="140"/>
      <c r="F120" s="137"/>
      <c r="G120" s="137">
        <f t="shared" si="16"/>
        <v>0</v>
      </c>
      <c r="H120" s="137"/>
      <c r="I120" s="137"/>
      <c r="J120" s="137"/>
      <c r="K120" s="137"/>
    </row>
    <row r="121" spans="1:12" s="8" customFormat="1" ht="30.75" customHeight="1">
      <c r="A121" s="73"/>
      <c r="B121" s="166" t="s">
        <v>237</v>
      </c>
      <c r="C121" s="201"/>
      <c r="D121" s="138">
        <v>273.8</v>
      </c>
      <c r="E121" s="138">
        <v>169.8</v>
      </c>
      <c r="F121" s="138"/>
      <c r="G121" s="137">
        <f t="shared" si="16"/>
        <v>0</v>
      </c>
      <c r="H121" s="138"/>
      <c r="I121" s="138"/>
      <c r="J121" s="138"/>
      <c r="K121" s="138"/>
    </row>
    <row r="122" spans="1:12" s="8" customFormat="1" ht="28.5" customHeight="1">
      <c r="A122" s="73"/>
      <c r="B122" s="123" t="s">
        <v>226</v>
      </c>
      <c r="C122" s="201"/>
      <c r="D122" s="138">
        <v>103.4</v>
      </c>
      <c r="E122" s="138">
        <v>61.6</v>
      </c>
      <c r="F122" s="138"/>
      <c r="G122" s="137">
        <f t="shared" si="16"/>
        <v>0</v>
      </c>
      <c r="H122" s="138"/>
      <c r="I122" s="138"/>
      <c r="J122" s="138"/>
      <c r="K122" s="138"/>
    </row>
    <row r="123" spans="1:12" s="8" customFormat="1" ht="45" customHeight="1">
      <c r="A123" s="73"/>
      <c r="B123" s="166" t="s">
        <v>272</v>
      </c>
      <c r="C123" s="201"/>
      <c r="D123" s="138">
        <v>403</v>
      </c>
      <c r="E123" s="138">
        <v>176.6</v>
      </c>
      <c r="F123" s="138"/>
      <c r="G123" s="137">
        <f t="shared" si="16"/>
        <v>0</v>
      </c>
      <c r="H123" s="138"/>
      <c r="I123" s="138"/>
      <c r="J123" s="138"/>
      <c r="K123" s="138"/>
    </row>
    <row r="124" spans="1:12" s="8" customFormat="1" ht="30.75" customHeight="1">
      <c r="A124" s="73"/>
      <c r="B124" s="123" t="s">
        <v>228</v>
      </c>
      <c r="C124" s="201"/>
      <c r="D124" s="138">
        <v>80.900000000000006</v>
      </c>
      <c r="E124" s="138">
        <v>95.5</v>
      </c>
      <c r="F124" s="138"/>
      <c r="G124" s="137">
        <f t="shared" si="16"/>
        <v>0</v>
      </c>
      <c r="H124" s="138"/>
      <c r="I124" s="138"/>
      <c r="J124" s="138"/>
      <c r="K124" s="138"/>
    </row>
    <row r="125" spans="1:12" s="8" customFormat="1" ht="27" customHeight="1">
      <c r="A125" s="73"/>
      <c r="B125" s="123" t="s">
        <v>245</v>
      </c>
      <c r="C125" s="201"/>
      <c r="D125" s="138">
        <v>86.9</v>
      </c>
      <c r="E125" s="138">
        <v>190</v>
      </c>
      <c r="F125" s="138"/>
      <c r="G125" s="137">
        <f t="shared" si="16"/>
        <v>0</v>
      </c>
      <c r="H125" s="138"/>
      <c r="I125" s="138"/>
      <c r="J125" s="164"/>
      <c r="K125" s="164"/>
    </row>
    <row r="126" spans="1:12" s="8" customFormat="1" ht="30" customHeight="1">
      <c r="A126" s="73"/>
      <c r="B126" s="123" t="s">
        <v>232</v>
      </c>
      <c r="C126" s="201"/>
      <c r="D126" s="138">
        <v>7</v>
      </c>
      <c r="E126" s="138">
        <v>1.7</v>
      </c>
      <c r="F126" s="138"/>
      <c r="G126" s="137">
        <f t="shared" si="16"/>
        <v>0</v>
      </c>
      <c r="H126" s="138"/>
      <c r="I126" s="138"/>
      <c r="J126" s="164"/>
      <c r="K126" s="164"/>
    </row>
    <row r="127" spans="1:12" s="8" customFormat="1" ht="26.25" customHeight="1">
      <c r="A127" s="118"/>
      <c r="B127" s="123" t="s">
        <v>236</v>
      </c>
      <c r="C127" s="201"/>
      <c r="D127" s="138">
        <v>61</v>
      </c>
      <c r="E127" s="138">
        <v>44.6</v>
      </c>
      <c r="F127" s="138"/>
      <c r="G127" s="137">
        <f t="shared" si="16"/>
        <v>0</v>
      </c>
      <c r="H127" s="138"/>
      <c r="I127" s="138"/>
      <c r="J127" s="138"/>
      <c r="K127" s="138"/>
    </row>
    <row r="128" spans="1:12" s="8" customFormat="1" ht="30.75" customHeight="1">
      <c r="A128" s="118"/>
      <c r="B128" s="123" t="s">
        <v>247</v>
      </c>
      <c r="C128" s="201"/>
      <c r="D128" s="138">
        <v>10.199999999999999</v>
      </c>
      <c r="E128" s="138">
        <v>4</v>
      </c>
      <c r="F128" s="138"/>
      <c r="G128" s="137">
        <f t="shared" si="16"/>
        <v>0</v>
      </c>
      <c r="H128" s="138"/>
      <c r="I128" s="138"/>
      <c r="J128" s="138"/>
      <c r="K128" s="138"/>
    </row>
    <row r="129" spans="1:11" s="8" customFormat="1" ht="24.75" customHeight="1">
      <c r="A129" s="118"/>
      <c r="B129" s="123" t="s">
        <v>248</v>
      </c>
      <c r="C129" s="201"/>
      <c r="D129" s="138">
        <v>120.3</v>
      </c>
      <c r="E129" s="138">
        <v>127.2</v>
      </c>
      <c r="F129" s="138"/>
      <c r="G129" s="137">
        <f t="shared" si="16"/>
        <v>0</v>
      </c>
      <c r="H129" s="138"/>
      <c r="I129" s="138"/>
      <c r="J129" s="138"/>
      <c r="K129" s="138"/>
    </row>
    <row r="130" spans="1:11" s="8" customFormat="1" ht="27.75" customHeight="1">
      <c r="A130" s="118"/>
      <c r="B130" s="123" t="s">
        <v>249</v>
      </c>
      <c r="C130" s="201"/>
      <c r="D130" s="138">
        <v>2.9</v>
      </c>
      <c r="E130" s="138">
        <v>3</v>
      </c>
      <c r="F130" s="138"/>
      <c r="G130" s="137">
        <f t="shared" si="16"/>
        <v>0</v>
      </c>
      <c r="H130" s="138"/>
      <c r="I130" s="138"/>
      <c r="J130" s="138"/>
      <c r="K130" s="138"/>
    </row>
    <row r="131" spans="1:11" s="8" customFormat="1" ht="29.25" customHeight="1">
      <c r="A131" s="73"/>
      <c r="B131" s="123" t="s">
        <v>250</v>
      </c>
      <c r="C131" s="201"/>
      <c r="D131" s="138">
        <v>1.2</v>
      </c>
      <c r="E131" s="138">
        <v>2.8</v>
      </c>
      <c r="F131" s="138"/>
      <c r="G131" s="137">
        <f t="shared" si="16"/>
        <v>0</v>
      </c>
      <c r="H131" s="138"/>
      <c r="I131" s="138"/>
      <c r="J131" s="138"/>
      <c r="K131" s="138"/>
    </row>
    <row r="132" spans="1:11" s="8" customFormat="1" ht="45" customHeight="1">
      <c r="A132" s="73"/>
      <c r="B132" s="169" t="s">
        <v>241</v>
      </c>
      <c r="C132" s="126"/>
      <c r="D132" s="138">
        <v>4.2</v>
      </c>
      <c r="E132" s="136"/>
      <c r="F132" s="136"/>
      <c r="G132" s="137">
        <f t="shared" si="16"/>
        <v>0</v>
      </c>
      <c r="H132" s="136"/>
      <c r="I132" s="136"/>
      <c r="J132" s="231"/>
      <c r="K132" s="231"/>
    </row>
    <row r="133" spans="1:11" s="8" customFormat="1" ht="27.75" customHeight="1">
      <c r="A133" s="73"/>
      <c r="B133" s="123" t="s">
        <v>254</v>
      </c>
      <c r="C133" s="201"/>
      <c r="D133" s="138">
        <v>2.7</v>
      </c>
      <c r="E133" s="138"/>
      <c r="F133" s="138"/>
      <c r="G133" s="137">
        <f t="shared" si="16"/>
        <v>0</v>
      </c>
      <c r="H133" s="138"/>
      <c r="I133" s="138"/>
      <c r="J133" s="138"/>
      <c r="K133" s="138"/>
    </row>
    <row r="134" spans="1:11" s="8" customFormat="1" ht="42.75" customHeight="1">
      <c r="A134" s="73"/>
      <c r="B134" s="166" t="s">
        <v>255</v>
      </c>
      <c r="C134" s="201"/>
      <c r="D134" s="138">
        <v>5</v>
      </c>
      <c r="E134" s="138"/>
      <c r="F134" s="138"/>
      <c r="G134" s="137">
        <f t="shared" si="16"/>
        <v>0</v>
      </c>
      <c r="H134" s="138"/>
      <c r="I134" s="138"/>
      <c r="J134" s="138"/>
      <c r="K134" s="138"/>
    </row>
    <row r="135" spans="1:11" s="8" customFormat="1" ht="30" customHeight="1">
      <c r="A135" s="73"/>
      <c r="B135" s="166" t="s">
        <v>261</v>
      </c>
      <c r="C135" s="201"/>
      <c r="D135" s="138">
        <v>3.4</v>
      </c>
      <c r="E135" s="138"/>
      <c r="F135" s="138"/>
      <c r="G135" s="137">
        <f t="shared" si="16"/>
        <v>0</v>
      </c>
      <c r="H135" s="138"/>
      <c r="I135" s="138"/>
      <c r="J135" s="138"/>
      <c r="K135" s="138"/>
    </row>
    <row r="136" spans="1:11" s="8" customFormat="1" ht="25.5" customHeight="1">
      <c r="A136" s="73"/>
      <c r="B136" s="166" t="s">
        <v>267</v>
      </c>
      <c r="C136" s="201"/>
      <c r="D136" s="138">
        <v>0.4</v>
      </c>
      <c r="E136" s="138"/>
      <c r="F136" s="138"/>
      <c r="G136" s="137">
        <f t="shared" si="16"/>
        <v>0</v>
      </c>
      <c r="H136" s="138"/>
      <c r="I136" s="138"/>
      <c r="J136" s="138"/>
      <c r="K136" s="138"/>
    </row>
    <row r="137" spans="1:11" s="8" customFormat="1" ht="24" customHeight="1">
      <c r="A137" s="73"/>
      <c r="B137" s="162" t="s">
        <v>235</v>
      </c>
      <c r="C137" s="201"/>
      <c r="D137" s="138">
        <v>58.9</v>
      </c>
      <c r="E137" s="138">
        <v>70.599999999999994</v>
      </c>
      <c r="F137" s="138"/>
      <c r="G137" s="137">
        <f t="shared" ref="G137:G166" si="18">SUM(H137:K137)</f>
        <v>0</v>
      </c>
      <c r="H137" s="138"/>
      <c r="I137" s="138"/>
      <c r="J137" s="138"/>
      <c r="K137" s="138"/>
    </row>
    <row r="138" spans="1:11" s="8" customFormat="1" ht="27" customHeight="1">
      <c r="A138" s="73"/>
      <c r="B138" s="162" t="s">
        <v>220</v>
      </c>
      <c r="C138" s="201"/>
      <c r="D138" s="138">
        <v>100.6</v>
      </c>
      <c r="E138" s="138">
        <v>64.099999999999994</v>
      </c>
      <c r="F138" s="138"/>
      <c r="G138" s="137">
        <f t="shared" si="18"/>
        <v>0</v>
      </c>
      <c r="H138" s="138"/>
      <c r="I138" s="138"/>
      <c r="J138" s="138"/>
      <c r="K138" s="138"/>
    </row>
    <row r="139" spans="1:11" s="8" customFormat="1" ht="51.75" customHeight="1">
      <c r="A139" s="73"/>
      <c r="B139" s="162" t="s">
        <v>259</v>
      </c>
      <c r="C139" s="201"/>
      <c r="D139" s="138">
        <v>6</v>
      </c>
      <c r="E139" s="138"/>
      <c r="F139" s="138"/>
      <c r="G139" s="137">
        <f t="shared" si="18"/>
        <v>0</v>
      </c>
      <c r="H139" s="138"/>
      <c r="I139" s="138"/>
      <c r="J139" s="138"/>
      <c r="K139" s="138"/>
    </row>
    <row r="140" spans="1:11" s="8" customFormat="1" ht="27.75" customHeight="1">
      <c r="A140" s="73"/>
      <c r="B140" s="162" t="s">
        <v>253</v>
      </c>
      <c r="C140" s="201"/>
      <c r="D140" s="138">
        <v>28.7</v>
      </c>
      <c r="E140" s="138"/>
      <c r="F140" s="138"/>
      <c r="G140" s="137">
        <f t="shared" si="18"/>
        <v>0</v>
      </c>
      <c r="H140" s="138"/>
      <c r="I140" s="138"/>
      <c r="J140" s="138"/>
      <c r="K140" s="138"/>
    </row>
    <row r="141" spans="1:11" s="8" customFormat="1" ht="42.75" customHeight="1">
      <c r="A141" s="73"/>
      <c r="B141" s="162" t="s">
        <v>256</v>
      </c>
      <c r="C141" s="201"/>
      <c r="D141" s="138">
        <v>18.7</v>
      </c>
      <c r="E141" s="138"/>
      <c r="F141" s="138"/>
      <c r="G141" s="137">
        <f t="shared" si="18"/>
        <v>0</v>
      </c>
      <c r="H141" s="138"/>
      <c r="I141" s="138"/>
      <c r="J141" s="138"/>
      <c r="K141" s="138"/>
    </row>
    <row r="142" spans="1:11" s="8" customFormat="1" ht="37.5" customHeight="1">
      <c r="A142" s="73"/>
      <c r="B142" s="162" t="s">
        <v>240</v>
      </c>
      <c r="C142" s="201"/>
      <c r="D142" s="138">
        <v>79.900000000000006</v>
      </c>
      <c r="E142" s="138"/>
      <c r="F142" s="138"/>
      <c r="G142" s="137">
        <f t="shared" si="18"/>
        <v>0</v>
      </c>
      <c r="H142" s="138"/>
      <c r="I142" s="138"/>
      <c r="J142" s="138"/>
      <c r="K142" s="138"/>
    </row>
    <row r="143" spans="1:11" s="8" customFormat="1" ht="30" customHeight="1">
      <c r="A143" s="73"/>
      <c r="B143" s="122" t="s">
        <v>260</v>
      </c>
      <c r="C143" s="201"/>
      <c r="D143" s="138">
        <v>8</v>
      </c>
      <c r="E143" s="138">
        <v>11</v>
      </c>
      <c r="F143" s="138"/>
      <c r="G143" s="137">
        <f t="shared" si="18"/>
        <v>0</v>
      </c>
      <c r="H143" s="138"/>
      <c r="I143" s="138"/>
      <c r="J143" s="138"/>
      <c r="K143" s="138"/>
    </row>
    <row r="144" spans="1:11" s="8" customFormat="1" ht="29.25" customHeight="1">
      <c r="A144" s="73"/>
      <c r="B144" s="122" t="s">
        <v>239</v>
      </c>
      <c r="C144" s="201"/>
      <c r="D144" s="138">
        <v>13.5</v>
      </c>
      <c r="E144" s="138">
        <v>20.399999999999999</v>
      </c>
      <c r="F144" s="138"/>
      <c r="G144" s="137">
        <f t="shared" si="18"/>
        <v>0</v>
      </c>
      <c r="H144" s="138"/>
      <c r="I144" s="138"/>
      <c r="J144" s="138"/>
      <c r="K144" s="138"/>
    </row>
    <row r="145" spans="1:11" s="8" customFormat="1" ht="27" customHeight="1">
      <c r="A145" s="73"/>
      <c r="B145" s="122" t="s">
        <v>231</v>
      </c>
      <c r="C145" s="201"/>
      <c r="D145" s="138">
        <v>0.5</v>
      </c>
      <c r="E145" s="138">
        <v>17.100000000000001</v>
      </c>
      <c r="F145" s="138"/>
      <c r="G145" s="137">
        <f t="shared" si="18"/>
        <v>0</v>
      </c>
      <c r="H145" s="138"/>
      <c r="I145" s="138"/>
      <c r="J145" s="138"/>
      <c r="K145" s="138"/>
    </row>
    <row r="146" spans="1:11" s="8" customFormat="1" ht="27.75" customHeight="1">
      <c r="A146" s="73"/>
      <c r="B146" s="122" t="s">
        <v>251</v>
      </c>
      <c r="C146" s="201"/>
      <c r="D146" s="138"/>
      <c r="E146" s="138">
        <v>0.4</v>
      </c>
      <c r="F146" s="138"/>
      <c r="G146" s="137">
        <f t="shared" si="18"/>
        <v>0</v>
      </c>
      <c r="H146" s="138"/>
      <c r="I146" s="138"/>
      <c r="J146" s="138"/>
      <c r="K146" s="138"/>
    </row>
    <row r="147" spans="1:11" s="8" customFormat="1" ht="32.25" customHeight="1">
      <c r="A147" s="73"/>
      <c r="B147" s="166" t="s">
        <v>278</v>
      </c>
      <c r="C147" s="201"/>
      <c r="D147" s="138">
        <v>4.5</v>
      </c>
      <c r="E147" s="138"/>
      <c r="F147" s="138"/>
      <c r="G147" s="137">
        <f t="shared" si="18"/>
        <v>0</v>
      </c>
      <c r="H147" s="138"/>
      <c r="I147" s="138"/>
      <c r="J147" s="164"/>
      <c r="K147" s="164"/>
    </row>
    <row r="148" spans="1:11" s="8" customFormat="1" ht="30" customHeight="1">
      <c r="A148" s="73"/>
      <c r="B148" s="166" t="s">
        <v>275</v>
      </c>
      <c r="C148" s="201"/>
      <c r="D148" s="138">
        <v>15.1</v>
      </c>
      <c r="E148" s="138"/>
      <c r="F148" s="138"/>
      <c r="G148" s="137">
        <f t="shared" si="18"/>
        <v>0</v>
      </c>
      <c r="H148" s="138"/>
      <c r="I148" s="138"/>
      <c r="J148" s="164"/>
      <c r="K148" s="164"/>
    </row>
    <row r="149" spans="1:11" s="8" customFormat="1" ht="42.75" customHeight="1">
      <c r="A149" s="73"/>
      <c r="B149" s="166" t="s">
        <v>265</v>
      </c>
      <c r="C149" s="201"/>
      <c r="D149" s="138">
        <v>8</v>
      </c>
      <c r="E149" s="138"/>
      <c r="F149" s="138"/>
      <c r="G149" s="137">
        <f t="shared" si="18"/>
        <v>0</v>
      </c>
      <c r="H149" s="138"/>
      <c r="I149" s="138"/>
      <c r="J149" s="164"/>
      <c r="K149" s="164"/>
    </row>
    <row r="150" spans="1:11" s="8" customFormat="1" ht="34.5" customHeight="1">
      <c r="A150" s="73"/>
      <c r="B150" s="160" t="s">
        <v>221</v>
      </c>
      <c r="C150" s="201"/>
      <c r="D150" s="138">
        <f>1557.3-21.6</f>
        <v>1535.7</v>
      </c>
      <c r="E150" s="138">
        <v>1037.2</v>
      </c>
      <c r="F150" s="138"/>
      <c r="G150" s="137">
        <f t="shared" si="18"/>
        <v>0</v>
      </c>
      <c r="H150" s="138"/>
      <c r="I150" s="138"/>
      <c r="J150" s="138"/>
      <c r="K150" s="138"/>
    </row>
    <row r="151" spans="1:11" s="8" customFormat="1" ht="27.75" customHeight="1">
      <c r="A151" s="73"/>
      <c r="B151" s="122" t="s">
        <v>216</v>
      </c>
      <c r="C151" s="201"/>
      <c r="D151" s="138">
        <v>40</v>
      </c>
      <c r="E151" s="138">
        <v>41.5</v>
      </c>
      <c r="F151" s="138"/>
      <c r="G151" s="137">
        <f t="shared" si="18"/>
        <v>0</v>
      </c>
      <c r="H151" s="138"/>
      <c r="I151" s="138"/>
      <c r="J151" s="138"/>
      <c r="K151" s="138"/>
    </row>
    <row r="152" spans="1:11" s="8" customFormat="1" ht="27.75" customHeight="1">
      <c r="A152" s="73"/>
      <c r="B152" s="122" t="s">
        <v>213</v>
      </c>
      <c r="C152" s="201"/>
      <c r="D152" s="138"/>
      <c r="E152" s="138">
        <v>877.4</v>
      </c>
      <c r="F152" s="138"/>
      <c r="G152" s="137">
        <f t="shared" si="18"/>
        <v>0</v>
      </c>
      <c r="H152" s="138"/>
      <c r="I152" s="138"/>
      <c r="J152" s="138"/>
      <c r="K152" s="138"/>
    </row>
    <row r="153" spans="1:11" s="8" customFormat="1" ht="27.75" customHeight="1">
      <c r="A153" s="73"/>
      <c r="B153" s="122" t="s">
        <v>215</v>
      </c>
      <c r="C153" s="201"/>
      <c r="D153" s="138"/>
      <c r="E153" s="138">
        <v>772.4</v>
      </c>
      <c r="F153" s="138"/>
      <c r="G153" s="137">
        <f t="shared" si="18"/>
        <v>0</v>
      </c>
      <c r="H153" s="138"/>
      <c r="I153" s="138"/>
      <c r="J153" s="138"/>
      <c r="K153" s="138"/>
    </row>
    <row r="154" spans="1:11" s="8" customFormat="1" ht="28.5" customHeight="1">
      <c r="A154" s="73"/>
      <c r="B154" s="122" t="s">
        <v>244</v>
      </c>
      <c r="C154" s="201"/>
      <c r="D154" s="138"/>
      <c r="E154" s="138">
        <v>84.4</v>
      </c>
      <c r="F154" s="138"/>
      <c r="G154" s="137">
        <f t="shared" si="18"/>
        <v>0</v>
      </c>
      <c r="H154" s="138"/>
      <c r="I154" s="138"/>
      <c r="J154" s="138"/>
      <c r="K154" s="138"/>
    </row>
    <row r="155" spans="1:11" s="8" customFormat="1" ht="27" customHeight="1">
      <c r="A155" s="73"/>
      <c r="B155" s="122" t="s">
        <v>217</v>
      </c>
      <c r="C155" s="112"/>
      <c r="D155" s="138">
        <v>16.600000000000001</v>
      </c>
      <c r="E155" s="136"/>
      <c r="F155" s="136"/>
      <c r="G155" s="137">
        <f t="shared" si="18"/>
        <v>0</v>
      </c>
      <c r="H155" s="136"/>
      <c r="I155" s="136"/>
      <c r="J155" s="231"/>
      <c r="K155" s="231"/>
    </row>
    <row r="156" spans="1:11" s="8" customFormat="1" ht="30.75" customHeight="1">
      <c r="A156" s="73"/>
      <c r="B156" s="122" t="s">
        <v>218</v>
      </c>
      <c r="C156" s="201"/>
      <c r="D156" s="138">
        <v>10.1</v>
      </c>
      <c r="E156" s="138">
        <v>11.8</v>
      </c>
      <c r="F156" s="138"/>
      <c r="G156" s="137">
        <f t="shared" si="18"/>
        <v>0</v>
      </c>
      <c r="H156" s="138"/>
      <c r="I156" s="138"/>
      <c r="J156" s="164"/>
      <c r="K156" s="164"/>
    </row>
    <row r="157" spans="1:11" s="8" customFormat="1" ht="45" customHeight="1">
      <c r="A157" s="73"/>
      <c r="B157" s="162" t="s">
        <v>219</v>
      </c>
      <c r="C157" s="201"/>
      <c r="D157" s="138"/>
      <c r="E157" s="138">
        <v>209.2</v>
      </c>
      <c r="F157" s="138"/>
      <c r="G157" s="137">
        <f t="shared" si="18"/>
        <v>0</v>
      </c>
      <c r="H157" s="138"/>
      <c r="I157" s="138"/>
      <c r="J157" s="164"/>
      <c r="K157" s="164"/>
    </row>
    <row r="158" spans="1:11" s="8" customFormat="1" ht="28.5" customHeight="1">
      <c r="A158" s="73"/>
      <c r="B158" s="122" t="s">
        <v>227</v>
      </c>
      <c r="C158" s="112"/>
      <c r="D158" s="138">
        <v>10.5</v>
      </c>
      <c r="E158" s="138">
        <v>2.8</v>
      </c>
      <c r="F158" s="136"/>
      <c r="G158" s="137">
        <f t="shared" si="18"/>
        <v>0</v>
      </c>
      <c r="H158" s="136"/>
      <c r="I158" s="136"/>
      <c r="J158" s="231"/>
      <c r="K158" s="231"/>
    </row>
    <row r="159" spans="1:11" s="8" customFormat="1" ht="30.75" customHeight="1">
      <c r="A159" s="73"/>
      <c r="B159" s="122" t="s">
        <v>229</v>
      </c>
      <c r="C159" s="112"/>
      <c r="D159" s="138">
        <v>14.3</v>
      </c>
      <c r="E159" s="138">
        <v>4.0999999999999996</v>
      </c>
      <c r="F159" s="136"/>
      <c r="G159" s="137">
        <f t="shared" si="18"/>
        <v>0</v>
      </c>
      <c r="H159" s="136"/>
      <c r="I159" s="136"/>
      <c r="J159" s="231"/>
      <c r="K159" s="231"/>
    </row>
    <row r="160" spans="1:11" s="8" customFormat="1" ht="28.5" customHeight="1">
      <c r="A160" s="73"/>
      <c r="B160" s="122" t="s">
        <v>230</v>
      </c>
      <c r="C160" s="112"/>
      <c r="D160" s="138">
        <v>13.7</v>
      </c>
      <c r="E160" s="138">
        <v>3.8</v>
      </c>
      <c r="F160" s="136"/>
      <c r="G160" s="137">
        <f t="shared" si="18"/>
        <v>0</v>
      </c>
      <c r="H160" s="136"/>
      <c r="I160" s="136"/>
      <c r="J160" s="231"/>
      <c r="K160" s="231"/>
    </row>
    <row r="161" spans="1:11" s="8" customFormat="1" ht="24.75" customHeight="1">
      <c r="A161" s="73"/>
      <c r="B161" s="122" t="s">
        <v>231</v>
      </c>
      <c r="C161" s="112"/>
      <c r="D161" s="138">
        <v>22.7</v>
      </c>
      <c r="E161" s="138">
        <v>10.5</v>
      </c>
      <c r="F161" s="136"/>
      <c r="G161" s="137">
        <f t="shared" si="18"/>
        <v>0</v>
      </c>
      <c r="H161" s="136"/>
      <c r="I161" s="136"/>
      <c r="J161" s="231"/>
      <c r="K161" s="231"/>
    </row>
    <row r="162" spans="1:11" s="8" customFormat="1" ht="28.5" customHeight="1">
      <c r="A162" s="73"/>
      <c r="B162" s="122" t="s">
        <v>233</v>
      </c>
      <c r="C162" s="112"/>
      <c r="D162" s="138">
        <v>18</v>
      </c>
      <c r="E162" s="138">
        <v>4.9000000000000004</v>
      </c>
      <c r="F162" s="136"/>
      <c r="G162" s="137">
        <f t="shared" si="18"/>
        <v>0</v>
      </c>
      <c r="H162" s="136"/>
      <c r="I162" s="136"/>
      <c r="J162" s="231"/>
      <c r="K162" s="231"/>
    </row>
    <row r="163" spans="1:11" s="8" customFormat="1" ht="30" customHeight="1">
      <c r="A163" s="73"/>
      <c r="B163" s="122" t="s">
        <v>234</v>
      </c>
      <c r="C163" s="112"/>
      <c r="D163" s="138">
        <v>4.8</v>
      </c>
      <c r="E163" s="138">
        <v>1.2</v>
      </c>
      <c r="F163" s="136"/>
      <c r="G163" s="137">
        <f t="shared" si="18"/>
        <v>0</v>
      </c>
      <c r="H163" s="136"/>
      <c r="I163" s="136"/>
      <c r="J163" s="231"/>
      <c r="K163" s="231"/>
    </row>
    <row r="164" spans="1:11" s="8" customFormat="1" ht="27.75" customHeight="1">
      <c r="A164" s="73"/>
      <c r="B164" s="122" t="s">
        <v>242</v>
      </c>
      <c r="C164" s="112"/>
      <c r="D164" s="138">
        <v>5</v>
      </c>
      <c r="E164" s="138"/>
      <c r="F164" s="136"/>
      <c r="G164" s="137">
        <f t="shared" si="18"/>
        <v>0</v>
      </c>
      <c r="H164" s="136"/>
      <c r="I164" s="136"/>
      <c r="J164" s="231"/>
      <c r="K164" s="231"/>
    </row>
    <row r="165" spans="1:11" s="8" customFormat="1" ht="29.25" customHeight="1">
      <c r="A165" s="73"/>
      <c r="B165" s="99" t="s">
        <v>243</v>
      </c>
      <c r="C165" s="112"/>
      <c r="D165" s="138">
        <v>5.3</v>
      </c>
      <c r="E165" s="138">
        <v>6</v>
      </c>
      <c r="F165" s="136"/>
      <c r="G165" s="137">
        <f t="shared" si="18"/>
        <v>0</v>
      </c>
      <c r="H165" s="136"/>
      <c r="I165" s="136"/>
      <c r="J165" s="231"/>
      <c r="K165" s="231"/>
    </row>
    <row r="166" spans="1:11" s="8" customFormat="1" ht="87.75" customHeight="1">
      <c r="A166" s="73"/>
      <c r="B166" s="166" t="s">
        <v>352</v>
      </c>
      <c r="C166" s="128"/>
      <c r="D166" s="138"/>
      <c r="E166" s="138"/>
      <c r="F166" s="138">
        <v>52.9</v>
      </c>
      <c r="G166" s="137">
        <f t="shared" si="18"/>
        <v>0</v>
      </c>
      <c r="H166" s="136"/>
      <c r="I166" s="136"/>
      <c r="J166" s="231"/>
      <c r="K166" s="231"/>
    </row>
    <row r="167" spans="1:11">
      <c r="B167" s="75"/>
      <c r="C167" s="4"/>
      <c r="D167" s="76"/>
      <c r="E167" s="77"/>
      <c r="F167" s="77"/>
      <c r="G167" s="77"/>
      <c r="H167" s="77"/>
      <c r="I167" s="77"/>
    </row>
    <row r="168" spans="1:11" ht="24.75" customHeight="1">
      <c r="B168" s="68" t="s">
        <v>178</v>
      </c>
      <c r="C168" s="2"/>
      <c r="D168" s="403" t="s">
        <v>37</v>
      </c>
      <c r="E168" s="403"/>
      <c r="F168" s="82"/>
      <c r="G168" s="78"/>
      <c r="H168" s="404" t="s">
        <v>274</v>
      </c>
      <c r="I168" s="404"/>
      <c r="J168" s="404"/>
    </row>
    <row r="169" spans="1:11">
      <c r="B169" s="4" t="s">
        <v>134</v>
      </c>
      <c r="C169" s="3"/>
      <c r="D169" s="424" t="s">
        <v>150</v>
      </c>
      <c r="E169" s="424"/>
      <c r="F169" s="83"/>
      <c r="G169" s="3"/>
      <c r="H169" s="419" t="s">
        <v>36</v>
      </c>
      <c r="I169" s="419"/>
      <c r="J169" s="419"/>
    </row>
    <row r="170" spans="1:11">
      <c r="B170" s="75"/>
      <c r="C170" s="4"/>
      <c r="D170" s="76"/>
      <c r="E170" s="77"/>
      <c r="F170" s="77"/>
      <c r="G170" s="77"/>
      <c r="H170" s="77"/>
      <c r="I170" s="77"/>
    </row>
    <row r="171" spans="1:11">
      <c r="B171" s="75"/>
      <c r="C171" s="4"/>
      <c r="D171" s="76"/>
      <c r="E171" s="77"/>
      <c r="F171" s="77"/>
      <c r="G171" s="77"/>
      <c r="H171" s="77"/>
      <c r="I171" s="77"/>
    </row>
    <row r="172" spans="1:11">
      <c r="B172" s="75"/>
      <c r="C172" s="4"/>
      <c r="D172" s="76"/>
      <c r="E172" s="77"/>
      <c r="F172" s="77"/>
      <c r="G172" s="77"/>
      <c r="H172" s="77"/>
      <c r="I172" s="77"/>
    </row>
    <row r="173" spans="1:11">
      <c r="B173" s="75"/>
      <c r="C173" s="4"/>
      <c r="D173" s="76"/>
      <c r="E173" s="77"/>
      <c r="F173" s="77"/>
      <c r="G173" s="77"/>
      <c r="H173" s="77"/>
      <c r="I173" s="77"/>
    </row>
    <row r="174" spans="1:11">
      <c r="B174" s="75"/>
      <c r="C174" s="4"/>
      <c r="D174" s="76"/>
      <c r="E174" s="77"/>
      <c r="F174" s="77"/>
      <c r="G174" s="77"/>
      <c r="H174" s="77"/>
      <c r="I174" s="77"/>
    </row>
    <row r="175" spans="1:11">
      <c r="B175" s="75"/>
      <c r="C175" s="4"/>
      <c r="D175" s="76"/>
      <c r="E175" s="77"/>
      <c r="F175" s="77"/>
      <c r="G175" s="77"/>
      <c r="H175" s="77"/>
      <c r="I175" s="77"/>
    </row>
    <row r="176" spans="1:11">
      <c r="B176" s="75"/>
      <c r="C176" s="4"/>
      <c r="D176" s="76"/>
      <c r="E176" s="77"/>
      <c r="F176" s="77"/>
      <c r="G176" s="77"/>
      <c r="H176" s="77"/>
      <c r="I176" s="77"/>
    </row>
    <row r="177" spans="2:9">
      <c r="B177" s="75"/>
      <c r="C177" s="4"/>
      <c r="D177" s="76"/>
      <c r="E177" s="77"/>
      <c r="F177" s="77"/>
      <c r="G177" s="77"/>
      <c r="H177" s="77"/>
      <c r="I177" s="77"/>
    </row>
    <row r="178" spans="2:9">
      <c r="B178" s="75"/>
      <c r="C178" s="4"/>
      <c r="D178" s="76"/>
      <c r="E178" s="77"/>
      <c r="F178" s="77"/>
      <c r="G178" s="77"/>
      <c r="H178" s="77"/>
      <c r="I178" s="77"/>
    </row>
    <row r="179" spans="2:9">
      <c r="B179" s="75"/>
      <c r="C179" s="4"/>
      <c r="D179" s="76"/>
      <c r="E179" s="77"/>
      <c r="F179" s="77"/>
      <c r="G179" s="77"/>
      <c r="H179" s="77"/>
      <c r="I179" s="77"/>
    </row>
    <row r="180" spans="2:9">
      <c r="B180" s="75"/>
      <c r="C180" s="4"/>
      <c r="D180" s="76"/>
      <c r="E180" s="77"/>
      <c r="F180" s="77"/>
      <c r="G180" s="77"/>
      <c r="H180" s="77"/>
      <c r="I180" s="77"/>
    </row>
    <row r="181" spans="2:9">
      <c r="B181" s="75"/>
      <c r="C181" s="4"/>
      <c r="D181" s="76"/>
      <c r="E181" s="77"/>
      <c r="F181" s="77"/>
      <c r="G181" s="77"/>
      <c r="H181" s="77"/>
      <c r="I181" s="77"/>
    </row>
    <row r="182" spans="2:9">
      <c r="B182" s="75"/>
      <c r="C182" s="4"/>
      <c r="D182" s="76"/>
      <c r="E182" s="77"/>
      <c r="F182" s="77"/>
      <c r="G182" s="77"/>
      <c r="H182" s="77"/>
      <c r="I182" s="77"/>
    </row>
    <row r="183" spans="2:9">
      <c r="B183" s="75"/>
      <c r="C183" s="4"/>
      <c r="D183" s="76"/>
      <c r="E183" s="77"/>
      <c r="F183" s="77"/>
      <c r="G183" s="77"/>
      <c r="H183" s="77"/>
      <c r="I183" s="77"/>
    </row>
    <row r="184" spans="2:9">
      <c r="B184" s="75"/>
      <c r="C184" s="4"/>
      <c r="D184" s="76"/>
      <c r="E184" s="77"/>
      <c r="F184" s="77"/>
      <c r="G184" s="77"/>
      <c r="H184" s="77"/>
      <c r="I184" s="77"/>
    </row>
    <row r="185" spans="2:9">
      <c r="B185" s="75"/>
      <c r="C185" s="4"/>
      <c r="D185" s="76"/>
      <c r="E185" s="77"/>
      <c r="F185" s="77"/>
      <c r="G185" s="77"/>
      <c r="H185" s="77"/>
      <c r="I185" s="77"/>
    </row>
    <row r="186" spans="2:9">
      <c r="B186" s="75"/>
      <c r="C186" s="4"/>
      <c r="D186" s="76"/>
      <c r="E186" s="77"/>
      <c r="F186" s="77"/>
      <c r="G186" s="77"/>
      <c r="H186" s="77"/>
      <c r="I186" s="77"/>
    </row>
    <row r="187" spans="2:9">
      <c r="B187" s="75"/>
      <c r="C187" s="4"/>
      <c r="D187" s="76"/>
      <c r="E187" s="77"/>
      <c r="F187" s="77"/>
      <c r="G187" s="77"/>
      <c r="H187" s="77"/>
      <c r="I187" s="77"/>
    </row>
    <row r="188" spans="2:9">
      <c r="B188" s="75"/>
      <c r="C188" s="4"/>
      <c r="D188" s="76"/>
      <c r="E188" s="77"/>
      <c r="F188" s="77"/>
      <c r="G188" s="77"/>
      <c r="H188" s="77"/>
      <c r="I188" s="77"/>
    </row>
    <row r="189" spans="2:9">
      <c r="B189" s="75"/>
      <c r="C189" s="4"/>
      <c r="D189" s="76"/>
      <c r="E189" s="77"/>
      <c r="F189" s="77"/>
      <c r="G189" s="77"/>
      <c r="H189" s="77"/>
      <c r="I189" s="77"/>
    </row>
    <row r="190" spans="2:9">
      <c r="B190" s="75"/>
      <c r="C190" s="4"/>
      <c r="D190" s="76"/>
      <c r="E190" s="77"/>
      <c r="F190" s="77"/>
      <c r="G190" s="77"/>
      <c r="H190" s="77"/>
      <c r="I190" s="77"/>
    </row>
    <row r="191" spans="2:9">
      <c r="B191" s="75"/>
      <c r="C191" s="4"/>
      <c r="D191" s="76"/>
      <c r="E191" s="77"/>
      <c r="F191" s="77"/>
      <c r="G191" s="77"/>
      <c r="H191" s="77"/>
      <c r="I191" s="77"/>
    </row>
    <row r="192" spans="2:9">
      <c r="B192" s="75"/>
      <c r="C192" s="4"/>
      <c r="D192" s="76"/>
      <c r="E192" s="77"/>
      <c r="F192" s="77"/>
      <c r="G192" s="77"/>
      <c r="H192" s="77"/>
      <c r="I192" s="77"/>
    </row>
    <row r="193" spans="2:9">
      <c r="B193" s="75"/>
      <c r="C193" s="4"/>
      <c r="D193" s="76"/>
      <c r="E193" s="77"/>
      <c r="F193" s="77"/>
      <c r="G193" s="77"/>
      <c r="H193" s="77"/>
      <c r="I193" s="77"/>
    </row>
    <row r="194" spans="2:9">
      <c r="B194" s="75"/>
      <c r="C194" s="4"/>
      <c r="D194" s="76"/>
      <c r="E194" s="77"/>
      <c r="F194" s="77"/>
      <c r="G194" s="77"/>
      <c r="H194" s="77"/>
      <c r="I194" s="77"/>
    </row>
    <row r="195" spans="2:9">
      <c r="B195" s="75"/>
      <c r="C195" s="4"/>
      <c r="D195" s="76"/>
      <c r="E195" s="77"/>
      <c r="F195" s="77"/>
      <c r="G195" s="77"/>
      <c r="H195" s="77"/>
      <c r="I195" s="77"/>
    </row>
    <row r="196" spans="2:9">
      <c r="B196" s="75"/>
      <c r="C196" s="4"/>
      <c r="D196" s="76"/>
      <c r="E196" s="77"/>
      <c r="F196" s="77"/>
      <c r="G196" s="77"/>
      <c r="H196" s="77"/>
      <c r="I196" s="77"/>
    </row>
    <row r="197" spans="2:9">
      <c r="B197" s="75"/>
      <c r="C197" s="4"/>
      <c r="D197" s="76"/>
      <c r="E197" s="77"/>
      <c r="F197" s="77"/>
      <c r="G197" s="77"/>
      <c r="H197" s="77"/>
      <c r="I197" s="77"/>
    </row>
    <row r="198" spans="2:9">
      <c r="B198" s="75"/>
      <c r="C198" s="4"/>
      <c r="D198" s="76"/>
      <c r="E198" s="77"/>
      <c r="F198" s="77"/>
      <c r="G198" s="77"/>
      <c r="H198" s="77"/>
      <c r="I198" s="77"/>
    </row>
    <row r="199" spans="2:9">
      <c r="B199" s="75"/>
      <c r="C199" s="4"/>
      <c r="D199" s="76"/>
      <c r="E199" s="77"/>
      <c r="F199" s="77"/>
      <c r="G199" s="77"/>
      <c r="H199" s="77"/>
      <c r="I199" s="77"/>
    </row>
    <row r="200" spans="2:9">
      <c r="B200" s="75"/>
      <c r="C200" s="4"/>
      <c r="D200" s="76"/>
      <c r="E200" s="77"/>
      <c r="F200" s="77"/>
      <c r="G200" s="77"/>
      <c r="H200" s="77"/>
      <c r="I200" s="77"/>
    </row>
    <row r="201" spans="2:9">
      <c r="B201" s="75"/>
      <c r="D201" s="7"/>
      <c r="E201" s="79"/>
      <c r="F201" s="79"/>
      <c r="G201" s="79"/>
      <c r="H201" s="79"/>
      <c r="I201" s="79"/>
    </row>
    <row r="202" spans="2:9">
      <c r="B202" s="80"/>
      <c r="D202" s="7"/>
      <c r="E202" s="79"/>
      <c r="F202" s="79"/>
      <c r="G202" s="79"/>
      <c r="H202" s="79"/>
      <c r="I202" s="79"/>
    </row>
    <row r="203" spans="2:9">
      <c r="B203" s="80"/>
      <c r="D203" s="7"/>
      <c r="E203" s="79"/>
      <c r="F203" s="79"/>
      <c r="G203" s="79"/>
      <c r="H203" s="79"/>
      <c r="I203" s="79"/>
    </row>
    <row r="204" spans="2:9">
      <c r="B204" s="80"/>
      <c r="D204" s="7"/>
      <c r="E204" s="79"/>
      <c r="F204" s="79"/>
      <c r="G204" s="79"/>
      <c r="H204" s="79"/>
      <c r="I204" s="79"/>
    </row>
    <row r="205" spans="2:9">
      <c r="B205" s="80"/>
      <c r="D205" s="7"/>
      <c r="E205" s="79"/>
      <c r="F205" s="79"/>
      <c r="G205" s="79"/>
      <c r="H205" s="79"/>
      <c r="I205" s="79"/>
    </row>
    <row r="206" spans="2:9">
      <c r="B206" s="80"/>
      <c r="D206" s="7"/>
      <c r="E206" s="79"/>
      <c r="F206" s="79"/>
      <c r="G206" s="79"/>
      <c r="H206" s="79"/>
      <c r="I206" s="79"/>
    </row>
    <row r="207" spans="2:9">
      <c r="B207" s="80"/>
      <c r="D207" s="7"/>
      <c r="E207" s="79"/>
      <c r="F207" s="79"/>
      <c r="G207" s="79"/>
      <c r="H207" s="79"/>
      <c r="I207" s="79"/>
    </row>
    <row r="208" spans="2:9">
      <c r="B208" s="80"/>
      <c r="D208" s="7"/>
      <c r="E208" s="79"/>
      <c r="F208" s="79"/>
      <c r="G208" s="79"/>
      <c r="H208" s="79"/>
      <c r="I208" s="79"/>
    </row>
    <row r="209" spans="2:9">
      <c r="B209" s="80"/>
      <c r="D209" s="7"/>
      <c r="E209" s="79"/>
      <c r="F209" s="79"/>
      <c r="G209" s="79"/>
      <c r="H209" s="79"/>
      <c r="I209" s="79"/>
    </row>
    <row r="210" spans="2:9">
      <c r="B210" s="80"/>
      <c r="D210" s="7"/>
      <c r="E210" s="79"/>
      <c r="F210" s="79"/>
      <c r="G210" s="79"/>
      <c r="H210" s="79"/>
      <c r="I210" s="79"/>
    </row>
    <row r="211" spans="2:9">
      <c r="B211" s="80"/>
      <c r="D211" s="7"/>
      <c r="E211" s="79"/>
      <c r="F211" s="79"/>
      <c r="G211" s="79"/>
      <c r="H211" s="79"/>
      <c r="I211" s="79"/>
    </row>
    <row r="212" spans="2:9">
      <c r="B212" s="80"/>
      <c r="D212" s="7"/>
      <c r="E212" s="79"/>
      <c r="F212" s="79"/>
      <c r="G212" s="79"/>
      <c r="H212" s="79"/>
      <c r="I212" s="79"/>
    </row>
    <row r="213" spans="2:9">
      <c r="B213" s="80"/>
      <c r="D213" s="7"/>
      <c r="E213" s="79"/>
      <c r="F213" s="79"/>
      <c r="G213" s="79"/>
      <c r="H213" s="79"/>
      <c r="I213" s="79"/>
    </row>
    <row r="214" spans="2:9">
      <c r="B214" s="80"/>
      <c r="D214" s="7"/>
      <c r="E214" s="79"/>
      <c r="F214" s="79"/>
      <c r="G214" s="79"/>
      <c r="H214" s="79"/>
      <c r="I214" s="79"/>
    </row>
    <row r="215" spans="2:9">
      <c r="B215" s="80"/>
      <c r="D215" s="7"/>
      <c r="E215" s="79"/>
      <c r="F215" s="79"/>
      <c r="G215" s="79"/>
      <c r="H215" s="79"/>
      <c r="I215" s="79"/>
    </row>
    <row r="216" spans="2:9">
      <c r="B216" s="80"/>
      <c r="D216" s="7"/>
      <c r="E216" s="79"/>
      <c r="F216" s="79"/>
      <c r="G216" s="79"/>
      <c r="H216" s="79"/>
      <c r="I216" s="79"/>
    </row>
    <row r="217" spans="2:9">
      <c r="B217" s="80"/>
      <c r="D217" s="7"/>
      <c r="E217" s="79"/>
      <c r="F217" s="79"/>
      <c r="G217" s="79"/>
      <c r="H217" s="79"/>
      <c r="I217" s="79"/>
    </row>
    <row r="218" spans="2:9">
      <c r="B218" s="80"/>
      <c r="D218" s="7"/>
      <c r="E218" s="79"/>
      <c r="F218" s="79"/>
      <c r="G218" s="79"/>
      <c r="H218" s="79"/>
      <c r="I218" s="79"/>
    </row>
    <row r="219" spans="2:9">
      <c r="B219" s="80"/>
      <c r="D219" s="7"/>
      <c r="E219" s="79"/>
      <c r="F219" s="79"/>
      <c r="G219" s="79"/>
      <c r="H219" s="79"/>
      <c r="I219" s="79"/>
    </row>
    <row r="220" spans="2:9">
      <c r="B220" s="80"/>
      <c r="D220" s="7"/>
      <c r="E220" s="79"/>
      <c r="F220" s="79"/>
      <c r="G220" s="79"/>
      <c r="H220" s="79"/>
      <c r="I220" s="79"/>
    </row>
    <row r="221" spans="2:9">
      <c r="B221" s="80"/>
      <c r="D221" s="7"/>
      <c r="E221" s="79"/>
      <c r="F221" s="79"/>
      <c r="G221" s="79"/>
      <c r="H221" s="79"/>
      <c r="I221" s="79"/>
    </row>
    <row r="222" spans="2:9">
      <c r="B222" s="80"/>
      <c r="D222" s="7"/>
      <c r="E222" s="79"/>
      <c r="F222" s="79"/>
      <c r="G222" s="79"/>
      <c r="H222" s="79"/>
      <c r="I222" s="79"/>
    </row>
    <row r="223" spans="2:9">
      <c r="B223" s="80"/>
      <c r="D223" s="7"/>
      <c r="E223" s="79"/>
      <c r="F223" s="79"/>
      <c r="G223" s="79"/>
      <c r="H223" s="79"/>
      <c r="I223" s="79"/>
    </row>
    <row r="224" spans="2:9">
      <c r="B224" s="80"/>
    </row>
    <row r="225" spans="2:2">
      <c r="B225" s="81"/>
    </row>
    <row r="226" spans="2:2">
      <c r="B226" s="81"/>
    </row>
    <row r="227" spans="2:2">
      <c r="B227" s="81"/>
    </row>
    <row r="228" spans="2:2">
      <c r="B228" s="81"/>
    </row>
    <row r="229" spans="2:2">
      <c r="B229" s="81"/>
    </row>
    <row r="230" spans="2:2">
      <c r="B230" s="81"/>
    </row>
    <row r="231" spans="2:2">
      <c r="B231" s="81"/>
    </row>
    <row r="232" spans="2:2">
      <c r="B232" s="81"/>
    </row>
    <row r="233" spans="2:2">
      <c r="B233" s="81"/>
    </row>
    <row r="234" spans="2:2">
      <c r="B234" s="81"/>
    </row>
    <row r="235" spans="2:2">
      <c r="B235" s="81"/>
    </row>
    <row r="236" spans="2:2">
      <c r="B236" s="81"/>
    </row>
    <row r="237" spans="2:2">
      <c r="B237" s="81"/>
    </row>
    <row r="238" spans="2:2">
      <c r="B238" s="81"/>
    </row>
    <row r="239" spans="2:2">
      <c r="B239" s="81"/>
    </row>
    <row r="240" spans="2:2">
      <c r="B240" s="81"/>
    </row>
    <row r="241" spans="2:2">
      <c r="B241" s="81"/>
    </row>
    <row r="242" spans="2:2">
      <c r="B242" s="81"/>
    </row>
    <row r="243" spans="2:2">
      <c r="B243" s="81"/>
    </row>
    <row r="244" spans="2:2">
      <c r="B244" s="81"/>
    </row>
    <row r="245" spans="2:2">
      <c r="B245" s="81"/>
    </row>
    <row r="246" spans="2:2">
      <c r="B246" s="81"/>
    </row>
    <row r="247" spans="2:2">
      <c r="B247" s="81"/>
    </row>
    <row r="248" spans="2:2">
      <c r="B248" s="81"/>
    </row>
    <row r="249" spans="2:2">
      <c r="B249" s="81"/>
    </row>
    <row r="250" spans="2:2">
      <c r="B250" s="81"/>
    </row>
    <row r="251" spans="2:2">
      <c r="B251" s="81"/>
    </row>
    <row r="252" spans="2:2">
      <c r="B252" s="81"/>
    </row>
    <row r="253" spans="2:2">
      <c r="B253" s="81"/>
    </row>
    <row r="254" spans="2:2">
      <c r="B254" s="81"/>
    </row>
    <row r="255" spans="2:2">
      <c r="B255" s="81"/>
    </row>
    <row r="256" spans="2:2">
      <c r="B256" s="81"/>
    </row>
    <row r="257" spans="2:2">
      <c r="B257" s="81"/>
    </row>
    <row r="258" spans="2:2">
      <c r="B258" s="81"/>
    </row>
    <row r="259" spans="2:2">
      <c r="B259" s="81"/>
    </row>
    <row r="260" spans="2:2">
      <c r="B260" s="81"/>
    </row>
    <row r="261" spans="2:2">
      <c r="B261" s="81"/>
    </row>
    <row r="262" spans="2:2">
      <c r="B262" s="81"/>
    </row>
    <row r="263" spans="2:2">
      <c r="B263" s="81"/>
    </row>
    <row r="264" spans="2:2">
      <c r="B264" s="81"/>
    </row>
    <row r="265" spans="2:2">
      <c r="B265" s="81"/>
    </row>
    <row r="266" spans="2:2">
      <c r="B266" s="81"/>
    </row>
    <row r="267" spans="2:2">
      <c r="B267" s="81"/>
    </row>
    <row r="268" spans="2:2">
      <c r="B268" s="81"/>
    </row>
    <row r="269" spans="2:2">
      <c r="B269" s="81"/>
    </row>
    <row r="270" spans="2:2">
      <c r="B270" s="81"/>
    </row>
    <row r="271" spans="2:2">
      <c r="B271" s="81"/>
    </row>
    <row r="272" spans="2:2">
      <c r="B272" s="81"/>
    </row>
    <row r="273" spans="2:2">
      <c r="B273" s="81"/>
    </row>
    <row r="274" spans="2:2">
      <c r="B274" s="81"/>
    </row>
    <row r="275" spans="2:2">
      <c r="B275" s="81"/>
    </row>
    <row r="276" spans="2:2">
      <c r="B276" s="81"/>
    </row>
    <row r="277" spans="2:2">
      <c r="B277" s="81"/>
    </row>
    <row r="278" spans="2:2">
      <c r="B278" s="81"/>
    </row>
    <row r="279" spans="2:2">
      <c r="B279" s="81"/>
    </row>
    <row r="280" spans="2:2">
      <c r="B280" s="81"/>
    </row>
    <row r="281" spans="2:2">
      <c r="B281" s="81"/>
    </row>
    <row r="282" spans="2:2">
      <c r="B282" s="81"/>
    </row>
    <row r="283" spans="2:2">
      <c r="B283" s="81"/>
    </row>
    <row r="284" spans="2:2">
      <c r="B284" s="81"/>
    </row>
    <row r="285" spans="2:2">
      <c r="B285" s="81"/>
    </row>
    <row r="286" spans="2:2">
      <c r="B286" s="81"/>
    </row>
    <row r="287" spans="2:2">
      <c r="B287" s="81"/>
    </row>
    <row r="288" spans="2:2">
      <c r="B288" s="81"/>
    </row>
    <row r="289" spans="2:2">
      <c r="B289" s="81"/>
    </row>
    <row r="290" spans="2:2">
      <c r="B290" s="81"/>
    </row>
    <row r="291" spans="2:2">
      <c r="B291" s="81"/>
    </row>
    <row r="292" spans="2:2">
      <c r="B292" s="81"/>
    </row>
    <row r="293" spans="2:2">
      <c r="B293" s="81"/>
    </row>
    <row r="294" spans="2:2">
      <c r="B294" s="81"/>
    </row>
    <row r="295" spans="2:2">
      <c r="B295" s="81"/>
    </row>
    <row r="296" spans="2:2">
      <c r="B296" s="81"/>
    </row>
    <row r="297" spans="2:2">
      <c r="B297" s="81"/>
    </row>
    <row r="298" spans="2:2">
      <c r="B298" s="81"/>
    </row>
    <row r="299" spans="2:2">
      <c r="B299" s="81"/>
    </row>
    <row r="300" spans="2:2">
      <c r="B300" s="81"/>
    </row>
    <row r="301" spans="2:2">
      <c r="B301" s="81"/>
    </row>
    <row r="302" spans="2:2">
      <c r="B302" s="81"/>
    </row>
    <row r="303" spans="2:2">
      <c r="B303" s="81"/>
    </row>
    <row r="304" spans="2:2">
      <c r="B304" s="81"/>
    </row>
    <row r="305" spans="2:2">
      <c r="B305" s="81"/>
    </row>
    <row r="306" spans="2:2">
      <c r="B306" s="81"/>
    </row>
    <row r="307" spans="2:2">
      <c r="B307" s="81"/>
    </row>
    <row r="308" spans="2:2">
      <c r="B308" s="81"/>
    </row>
    <row r="309" spans="2:2">
      <c r="B309" s="81"/>
    </row>
    <row r="310" spans="2:2">
      <c r="B310" s="81"/>
    </row>
    <row r="311" spans="2:2">
      <c r="B311" s="81"/>
    </row>
    <row r="312" spans="2:2">
      <c r="B312" s="81"/>
    </row>
    <row r="313" spans="2:2">
      <c r="B313" s="81"/>
    </row>
    <row r="314" spans="2:2">
      <c r="B314" s="81"/>
    </row>
    <row r="315" spans="2:2">
      <c r="B315" s="81"/>
    </row>
    <row r="316" spans="2:2">
      <c r="B316" s="81"/>
    </row>
    <row r="317" spans="2:2">
      <c r="B317" s="81"/>
    </row>
    <row r="318" spans="2:2">
      <c r="B318" s="81"/>
    </row>
    <row r="319" spans="2:2">
      <c r="B319" s="81"/>
    </row>
    <row r="320" spans="2:2">
      <c r="B320" s="81"/>
    </row>
    <row r="321" spans="2:2">
      <c r="B321" s="81"/>
    </row>
    <row r="322" spans="2:2">
      <c r="B322" s="81"/>
    </row>
    <row r="323" spans="2:2">
      <c r="B323" s="81"/>
    </row>
    <row r="324" spans="2:2">
      <c r="B324" s="81"/>
    </row>
    <row r="325" spans="2:2">
      <c r="B325" s="81"/>
    </row>
    <row r="326" spans="2:2">
      <c r="B326" s="81"/>
    </row>
    <row r="327" spans="2:2">
      <c r="B327" s="81"/>
    </row>
    <row r="328" spans="2:2">
      <c r="B328" s="81"/>
    </row>
    <row r="329" spans="2:2">
      <c r="B329" s="81"/>
    </row>
    <row r="330" spans="2:2">
      <c r="B330" s="81"/>
    </row>
    <row r="331" spans="2:2">
      <c r="B331" s="81"/>
    </row>
    <row r="332" spans="2:2">
      <c r="B332" s="81"/>
    </row>
    <row r="333" spans="2:2">
      <c r="B333" s="81"/>
    </row>
    <row r="334" spans="2:2">
      <c r="B334" s="81"/>
    </row>
    <row r="335" spans="2:2">
      <c r="B335" s="81"/>
    </row>
    <row r="336" spans="2:2">
      <c r="B336" s="81"/>
    </row>
    <row r="337" spans="2:2">
      <c r="B337" s="81"/>
    </row>
    <row r="338" spans="2:2">
      <c r="B338" s="81"/>
    </row>
    <row r="339" spans="2:2">
      <c r="B339" s="81"/>
    </row>
    <row r="340" spans="2:2">
      <c r="B340" s="81"/>
    </row>
    <row r="341" spans="2:2">
      <c r="B341" s="81"/>
    </row>
    <row r="342" spans="2:2">
      <c r="B342" s="81"/>
    </row>
    <row r="343" spans="2:2">
      <c r="B343" s="81"/>
    </row>
    <row r="344" spans="2:2">
      <c r="B344" s="81"/>
    </row>
    <row r="345" spans="2:2">
      <c r="B345" s="81"/>
    </row>
    <row r="346" spans="2:2">
      <c r="B346" s="81"/>
    </row>
    <row r="347" spans="2:2">
      <c r="B347" s="81"/>
    </row>
    <row r="348" spans="2:2">
      <c r="B348" s="81"/>
    </row>
    <row r="349" spans="2:2">
      <c r="B349" s="81"/>
    </row>
    <row r="350" spans="2:2">
      <c r="B350" s="81"/>
    </row>
    <row r="351" spans="2:2">
      <c r="B351" s="81"/>
    </row>
    <row r="352" spans="2:2">
      <c r="B352" s="81"/>
    </row>
    <row r="353" spans="2:2">
      <c r="B353" s="81"/>
    </row>
    <row r="354" spans="2:2">
      <c r="B354" s="81"/>
    </row>
    <row r="355" spans="2:2">
      <c r="B355" s="81"/>
    </row>
    <row r="356" spans="2:2">
      <c r="B356" s="81"/>
    </row>
    <row r="357" spans="2:2">
      <c r="B357" s="81"/>
    </row>
    <row r="358" spans="2:2">
      <c r="B358" s="81"/>
    </row>
    <row r="359" spans="2:2">
      <c r="B359" s="81"/>
    </row>
    <row r="360" spans="2:2">
      <c r="B360" s="81"/>
    </row>
    <row r="361" spans="2:2">
      <c r="B361" s="81"/>
    </row>
    <row r="362" spans="2:2">
      <c r="B362" s="81"/>
    </row>
    <row r="363" spans="2:2">
      <c r="B363" s="81"/>
    </row>
    <row r="364" spans="2:2">
      <c r="B364" s="81"/>
    </row>
    <row r="365" spans="2:2">
      <c r="B365" s="81"/>
    </row>
    <row r="366" spans="2:2">
      <c r="B366" s="81"/>
    </row>
    <row r="367" spans="2:2">
      <c r="B367" s="81"/>
    </row>
    <row r="368" spans="2:2">
      <c r="B368" s="81"/>
    </row>
    <row r="369" spans="2:2">
      <c r="B369" s="81"/>
    </row>
    <row r="370" spans="2:2">
      <c r="B370" s="81"/>
    </row>
    <row r="371" spans="2:2">
      <c r="B371" s="81"/>
    </row>
    <row r="372" spans="2:2">
      <c r="B372" s="81"/>
    </row>
    <row r="373" spans="2:2">
      <c r="B373" s="81"/>
    </row>
    <row r="374" spans="2:2">
      <c r="B374" s="81"/>
    </row>
    <row r="375" spans="2:2">
      <c r="B375" s="81"/>
    </row>
    <row r="376" spans="2:2">
      <c r="B376" s="81"/>
    </row>
    <row r="377" spans="2:2">
      <c r="B377" s="81"/>
    </row>
    <row r="378" spans="2:2">
      <c r="B378" s="81"/>
    </row>
    <row r="379" spans="2:2">
      <c r="B379" s="81"/>
    </row>
    <row r="380" spans="2:2">
      <c r="B380" s="81"/>
    </row>
    <row r="381" spans="2:2">
      <c r="B381" s="81"/>
    </row>
    <row r="382" spans="2:2">
      <c r="B382" s="81"/>
    </row>
    <row r="383" spans="2:2">
      <c r="B383" s="81"/>
    </row>
    <row r="384" spans="2:2">
      <c r="B384" s="81"/>
    </row>
    <row r="385" spans="2:2">
      <c r="B385" s="81"/>
    </row>
    <row r="386" spans="2:2">
      <c r="B386" s="81"/>
    </row>
    <row r="387" spans="2:2">
      <c r="B387" s="81"/>
    </row>
    <row r="388" spans="2:2">
      <c r="B388" s="81"/>
    </row>
    <row r="389" spans="2:2">
      <c r="B389" s="81"/>
    </row>
    <row r="390" spans="2:2">
      <c r="B390" s="81"/>
    </row>
    <row r="391" spans="2:2">
      <c r="B391" s="81"/>
    </row>
  </sheetData>
  <mergeCells count="27">
    <mergeCell ref="H169:J169"/>
    <mergeCell ref="B4:B5"/>
    <mergeCell ref="C4:C5"/>
    <mergeCell ref="D4:D5"/>
    <mergeCell ref="E4:E5"/>
    <mergeCell ref="F4:F5"/>
    <mergeCell ref="D169:E169"/>
    <mergeCell ref="G4:G5"/>
    <mergeCell ref="H4:K4"/>
    <mergeCell ref="A27:B27"/>
    <mergeCell ref="A120:B120"/>
    <mergeCell ref="B2:I2"/>
    <mergeCell ref="D168:E168"/>
    <mergeCell ref="H168:J168"/>
    <mergeCell ref="A28:B28"/>
    <mergeCell ref="A29:B29"/>
    <mergeCell ref="A4:A5"/>
    <mergeCell ref="A7:B7"/>
    <mergeCell ref="A8:B8"/>
    <mergeCell ref="A12:B12"/>
    <mergeCell ref="A119:B119"/>
    <mergeCell ref="A54:B54"/>
    <mergeCell ref="A69:B69"/>
    <mergeCell ref="A53:B53"/>
    <mergeCell ref="A24:B24"/>
    <mergeCell ref="A22:B22"/>
    <mergeCell ref="A42:B42"/>
  </mergeCells>
  <phoneticPr fontId="3" type="noConversion"/>
  <pageMargins left="0.55000000000000004" right="0.39370078740157483" top="0.78740157480314965" bottom="0.33" header="0.31496062992125984" footer="0.31496062992125984"/>
  <pageSetup paperSize="9" scale="64" fitToHeight="8" orientation="landscape" r:id="rId1"/>
  <rowBreaks count="1" manualBreakCount="1">
    <brk id="2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2:V598"/>
  <sheetViews>
    <sheetView view="pageBreakPreview" zoomScale="50" zoomScaleNormal="70" zoomScaleSheetLayoutView="50" workbookViewId="0">
      <selection activeCell="D7" sqref="D7"/>
    </sheetView>
  </sheetViews>
  <sheetFormatPr defaultRowHeight="18.75"/>
  <cols>
    <col min="1" max="1" width="13.85546875" style="1" bestFit="1" customWidth="1"/>
    <col min="2" max="2" width="108.5703125" style="1" customWidth="1"/>
    <col min="3" max="3" width="12" style="6" customWidth="1"/>
    <col min="4" max="4" width="17.5703125" style="6" customWidth="1"/>
    <col min="5" max="5" width="16.7109375" style="6" customWidth="1"/>
    <col min="6" max="6" width="18.5703125" style="6" customWidth="1"/>
    <col min="7" max="7" width="19.85546875" style="6" customWidth="1"/>
    <col min="8" max="8" width="18.42578125" style="1" customWidth="1"/>
    <col min="9" max="9" width="18.5703125" style="1" customWidth="1"/>
    <col min="10" max="11" width="18.85546875" style="1" customWidth="1"/>
    <col min="12" max="12" width="13.5703125" style="1" customWidth="1"/>
    <col min="13" max="13" width="15.28515625" style="1" customWidth="1"/>
    <col min="14" max="14" width="14.5703125" style="1" customWidth="1"/>
    <col min="15" max="15" width="14.42578125" style="1" customWidth="1"/>
    <col min="16" max="16" width="13.42578125" style="1" customWidth="1"/>
    <col min="17" max="17" width="17.5703125" style="1" customWidth="1"/>
    <col min="18" max="18" width="13.28515625" style="1" customWidth="1"/>
    <col min="19" max="19" width="12.5703125" style="1" customWidth="1"/>
    <col min="20" max="20" width="14" style="1" customWidth="1"/>
    <col min="21" max="21" width="12.42578125" style="1" customWidth="1"/>
    <col min="22" max="16384" width="9.140625" style="1"/>
  </cols>
  <sheetData>
    <row r="2" spans="1:22" ht="29.25" customHeight="1">
      <c r="B2" s="386" t="s">
        <v>212</v>
      </c>
      <c r="C2" s="386"/>
      <c r="D2" s="386"/>
      <c r="E2" s="386"/>
      <c r="F2" s="386"/>
      <c r="G2" s="386"/>
      <c r="H2" s="386"/>
      <c r="I2" s="386"/>
      <c r="J2" s="386"/>
      <c r="K2" s="386"/>
    </row>
    <row r="3" spans="1:22" ht="30" customHeight="1">
      <c r="B3" s="69"/>
      <c r="C3" s="70"/>
      <c r="D3" s="69"/>
      <c r="E3" s="69"/>
      <c r="F3" s="69"/>
      <c r="G3" s="70"/>
      <c r="H3" s="69"/>
      <c r="I3" s="69"/>
      <c r="K3" s="1" t="s">
        <v>149</v>
      </c>
    </row>
    <row r="4" spans="1:22" ht="41.25" customHeight="1">
      <c r="A4" s="409" t="s">
        <v>19</v>
      </c>
      <c r="B4" s="420" t="s">
        <v>63</v>
      </c>
      <c r="C4" s="422" t="s">
        <v>13</v>
      </c>
      <c r="D4" s="422" t="s">
        <v>364</v>
      </c>
      <c r="E4" s="422" t="s">
        <v>313</v>
      </c>
      <c r="F4" s="422" t="s">
        <v>432</v>
      </c>
      <c r="G4" s="425" t="s">
        <v>365</v>
      </c>
      <c r="H4" s="436" t="s">
        <v>123</v>
      </c>
      <c r="I4" s="437"/>
      <c r="J4" s="437"/>
      <c r="K4" s="438"/>
    </row>
    <row r="5" spans="1:22" ht="60" customHeight="1">
      <c r="A5" s="410"/>
      <c r="B5" s="421"/>
      <c r="C5" s="423"/>
      <c r="D5" s="423"/>
      <c r="E5" s="423"/>
      <c r="F5" s="423"/>
      <c r="G5" s="426"/>
      <c r="H5" s="52" t="s">
        <v>50</v>
      </c>
      <c r="I5" s="52" t="s">
        <v>51</v>
      </c>
      <c r="J5" s="52" t="s">
        <v>52</v>
      </c>
      <c r="K5" s="52" t="s">
        <v>23</v>
      </c>
    </row>
    <row r="6" spans="1:22" ht="30.75" customHeight="1">
      <c r="A6" s="106">
        <v>1</v>
      </c>
      <c r="B6" s="71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  <c r="I6" s="72">
        <v>9</v>
      </c>
      <c r="J6" s="5">
        <v>10</v>
      </c>
      <c r="K6" s="5">
        <v>11</v>
      </c>
      <c r="S6" s="286"/>
    </row>
    <row r="7" spans="1:22" ht="30.75" customHeight="1">
      <c r="A7" s="435" t="s">
        <v>180</v>
      </c>
      <c r="B7" s="435"/>
      <c r="C7" s="142"/>
      <c r="D7" s="230">
        <f>SUM(D8,D70,D107,D115,D164,D169,D185,D250,D307,D315,D319,D326,D330,D361,D367)</f>
        <v>31182.300000000007</v>
      </c>
      <c r="E7" s="230">
        <f>SUM(E8,E70,E107,E115,E164,E169,E185,E250,E307,E315,E319,E326,E330,E361,E367)</f>
        <v>31108.899999999998</v>
      </c>
      <c r="F7" s="230">
        <f>SUM(F8,F70,F107,F115,F164,F169,F185,F250,F307,F315,F319,F326,F330,F361,F367,F244)</f>
        <v>46333.2</v>
      </c>
      <c r="G7" s="230">
        <f>SUM(G8,G70,G107,G115,G164,G169,G185,G250,G307,G315,G319,G326,G330,G361,G367)</f>
        <v>112489.81899999999</v>
      </c>
      <c r="H7" s="230">
        <f>SUM(H8,H70,H107,H115,H164,H169,H185,H250,H307,H315,H319,H326,H330,H361,H367)</f>
        <v>26431.385000000002</v>
      </c>
      <c r="I7" s="230">
        <f>SUM(I8,I70,I107,I115,I164,I169,I185,I250,I307,I315,I319,I326,I330,I361,I367)</f>
        <v>33182.634000000005</v>
      </c>
      <c r="J7" s="230">
        <f>SUM(J8,J70,J107,J115,J164,J169,J185,J250,J307,J315,J319,J326,J330,J361,J367)</f>
        <v>25312.400000000001</v>
      </c>
      <c r="K7" s="230">
        <f>SUM(K8,K70,K107,K115,K164,K169,K185,K250,K307,K315,K319,K326,K330,K361,K367)</f>
        <v>27563.4</v>
      </c>
    </row>
    <row r="8" spans="1:22" ht="30.75" customHeight="1">
      <c r="A8" s="139" t="s">
        <v>294</v>
      </c>
      <c r="B8" s="148" t="s">
        <v>307</v>
      </c>
      <c r="C8" s="139">
        <v>1000</v>
      </c>
      <c r="D8" s="137">
        <f t="shared" ref="D8:K8" si="0">D10+D27+D64</f>
        <v>0</v>
      </c>
      <c r="E8" s="137">
        <f>E10+E27+E64</f>
        <v>18585</v>
      </c>
      <c r="F8" s="137">
        <f>F10+F27+F64</f>
        <v>26263.4</v>
      </c>
      <c r="G8" s="137">
        <f>G10+G27+G64</f>
        <v>91184.7</v>
      </c>
      <c r="H8" s="137">
        <f>H10+H27+H64</f>
        <v>17054.099999999999</v>
      </c>
      <c r="I8" s="137">
        <f t="shared" si="0"/>
        <v>24503.200000000001</v>
      </c>
      <c r="J8" s="137">
        <f t="shared" si="0"/>
        <v>24025.8</v>
      </c>
      <c r="K8" s="137">
        <f t="shared" si="0"/>
        <v>25601.599999999999</v>
      </c>
    </row>
    <row r="9" spans="1:22" ht="30.75" customHeight="1">
      <c r="A9" s="139"/>
      <c r="B9" s="235" t="s">
        <v>181</v>
      </c>
      <c r="C9" s="139"/>
      <c r="D9" s="137"/>
      <c r="E9" s="137"/>
      <c r="F9" s="137"/>
      <c r="G9" s="137"/>
      <c r="H9" s="140"/>
      <c r="I9" s="140"/>
      <c r="J9" s="140"/>
      <c r="K9" s="140"/>
    </row>
    <row r="10" spans="1:22" ht="36.75" customHeight="1">
      <c r="A10" s="237" t="s">
        <v>308</v>
      </c>
      <c r="B10" s="249" t="s">
        <v>183</v>
      </c>
      <c r="C10" s="250">
        <v>1010</v>
      </c>
      <c r="D10" s="140">
        <f>SUM(D11,D16,D17,D19)</f>
        <v>0</v>
      </c>
      <c r="E10" s="140">
        <f t="shared" ref="E10:K10" si="1">SUM(E11,E16,E17,E19)</f>
        <v>11880</v>
      </c>
      <c r="F10" s="140">
        <f>SUM(F11,F16,F17,F19,F18)</f>
        <v>15623</v>
      </c>
      <c r="G10" s="140">
        <f>SUM(H10:K10)</f>
        <v>81620</v>
      </c>
      <c r="H10" s="140">
        <f t="shared" si="1"/>
        <v>14646.2</v>
      </c>
      <c r="I10" s="140">
        <f t="shared" si="1"/>
        <v>22123.600000000002</v>
      </c>
      <c r="J10" s="140">
        <f t="shared" si="1"/>
        <v>21646.2</v>
      </c>
      <c r="K10" s="140">
        <f t="shared" si="1"/>
        <v>23204</v>
      </c>
      <c r="M10" s="286"/>
      <c r="P10" s="286"/>
      <c r="Q10" s="286"/>
    </row>
    <row r="11" spans="1:22" ht="35.25" customHeight="1">
      <c r="A11" s="254" t="s">
        <v>367</v>
      </c>
      <c r="B11" s="181" t="s">
        <v>568</v>
      </c>
      <c r="C11" s="158">
        <v>1011</v>
      </c>
      <c r="D11" s="156">
        <f>SUM(D12:D15)</f>
        <v>0</v>
      </c>
      <c r="E11" s="156">
        <f t="shared" ref="E11:K11" si="2">SUM(E12:E15)</f>
        <v>0</v>
      </c>
      <c r="F11" s="156">
        <f t="shared" si="2"/>
        <v>1439.3000000000002</v>
      </c>
      <c r="G11" s="156">
        <f>SUM(H11:K11)</f>
        <v>5750.2</v>
      </c>
      <c r="H11" s="156">
        <f t="shared" si="2"/>
        <v>873.8</v>
      </c>
      <c r="I11" s="156">
        <f t="shared" si="2"/>
        <v>1430.4</v>
      </c>
      <c r="J11" s="156">
        <f t="shared" si="2"/>
        <v>1483</v>
      </c>
      <c r="K11" s="156">
        <f t="shared" si="2"/>
        <v>1963</v>
      </c>
      <c r="M11" s="8">
        <v>1010</v>
      </c>
      <c r="N11" s="280">
        <f>SUM(D10,D72,D109,D166,D187,D332,D363,D117)</f>
        <v>780.30000000000155</v>
      </c>
      <c r="O11" s="280">
        <f>SUM(E10,E72,E109,E166,E187,E332,E363,E117)</f>
        <v>16063.2</v>
      </c>
      <c r="P11" s="280">
        <f>SUM(F10,F72,F109,F166,F187,F332,F363,F117,F368,F246)</f>
        <v>30652.500000000004</v>
      </c>
      <c r="Q11" s="280">
        <f>SUM(G10,G72,G109,G166,G187,G332,G363,G117,G368)</f>
        <v>100262.41900000001</v>
      </c>
      <c r="R11" s="280">
        <f>SUM(H10,H72,H109,H166,H187,H332,H363,H117,H368)</f>
        <v>23196.085000000003</v>
      </c>
      <c r="S11" s="280">
        <f>SUM(I10,I72,I109,I166,I187,I332,I363,I117,I368)</f>
        <v>30407.534000000003</v>
      </c>
      <c r="T11" s="280">
        <f>SUM(J10,J72,J109,J166,J187,J332,J363,J117,J368)</f>
        <v>22359.4</v>
      </c>
      <c r="U11" s="280">
        <f>SUM(K10,K72,K109,K166,K187,K332,K363,K117,K368)</f>
        <v>24299.4</v>
      </c>
    </row>
    <row r="12" spans="1:22" ht="24" customHeight="1">
      <c r="A12" s="255"/>
      <c r="B12" s="256" t="s">
        <v>237</v>
      </c>
      <c r="C12" s="158"/>
      <c r="D12" s="156"/>
      <c r="E12" s="156"/>
      <c r="F12" s="133">
        <v>68.7</v>
      </c>
      <c r="G12" s="133">
        <f t="shared" ref="G12:G15" si="3">SUM(H12:K12)</f>
        <v>450</v>
      </c>
      <c r="H12" s="133">
        <v>100</v>
      </c>
      <c r="I12" s="133">
        <v>100</v>
      </c>
      <c r="J12" s="133">
        <v>110</v>
      </c>
      <c r="K12" s="133">
        <v>140</v>
      </c>
      <c r="M12" s="1">
        <v>1011</v>
      </c>
      <c r="N12" s="279">
        <f>SUM(D11,D73,D110,D118,D167,D188,D333,D364)</f>
        <v>599.70000000000005</v>
      </c>
      <c r="O12" s="279">
        <f>SUM(E11,E73,E110,E118,E167,E188,E333,E364)</f>
        <v>358.79999999999995</v>
      </c>
      <c r="P12" s="279">
        <f>SUM(F11,F73,F110,F118,F167,F188,F333,F364,F247)</f>
        <v>6673.6</v>
      </c>
      <c r="Q12" s="279">
        <f>SUM(G11,G73,G110,G118,G167,G188,G333,G364)</f>
        <v>13213.699999999999</v>
      </c>
      <c r="R12" s="279">
        <f>SUM(H11,H73,H110,H118,H167,H188,H333,H364)</f>
        <v>4765.8850000000002</v>
      </c>
      <c r="S12" s="279">
        <f>SUM(I11,I73,I110,I118,I167,I188,I333,I364)</f>
        <v>4277.7150000000001</v>
      </c>
      <c r="T12" s="279">
        <f>SUM(J11,J73,J110,J118,J167,J188,J333,J364)</f>
        <v>1655</v>
      </c>
      <c r="U12" s="279">
        <f>SUM(K11,K73,K110,K118,K167,K188,K333,K364)</f>
        <v>2515.1</v>
      </c>
      <c r="V12" s="279"/>
    </row>
    <row r="13" spans="1:22" ht="27.75" customHeight="1">
      <c r="A13" s="255"/>
      <c r="B13" s="256" t="s">
        <v>221</v>
      </c>
      <c r="C13" s="158"/>
      <c r="D13" s="156"/>
      <c r="E13" s="156"/>
      <c r="F13" s="133">
        <v>1224.5</v>
      </c>
      <c r="G13" s="133">
        <f t="shared" si="3"/>
        <v>5000</v>
      </c>
      <c r="H13" s="133">
        <v>700</v>
      </c>
      <c r="I13" s="133">
        <v>1250</v>
      </c>
      <c r="J13" s="133">
        <v>1300</v>
      </c>
      <c r="K13" s="133">
        <v>1750</v>
      </c>
      <c r="M13" s="1">
        <v>1012</v>
      </c>
      <c r="N13" s="279">
        <f t="shared" ref="N13:U14" si="4">SUM(D16,D79,D121,D195)</f>
        <v>133.70000000000147</v>
      </c>
      <c r="O13" s="279">
        <f t="shared" si="4"/>
        <v>12904.100000000002</v>
      </c>
      <c r="P13" s="279">
        <f t="shared" si="4"/>
        <v>16766.800000000003</v>
      </c>
      <c r="Q13" s="279">
        <f t="shared" si="4"/>
        <v>69226.73</v>
      </c>
      <c r="R13" s="279">
        <f t="shared" si="4"/>
        <v>14467.300000000001</v>
      </c>
      <c r="S13" s="279">
        <f t="shared" si="4"/>
        <v>20957.13</v>
      </c>
      <c r="T13" s="279">
        <f t="shared" si="4"/>
        <v>16534</v>
      </c>
      <c r="U13" s="279">
        <f t="shared" si="4"/>
        <v>17268.3</v>
      </c>
    </row>
    <row r="14" spans="1:22" ht="24.75" customHeight="1">
      <c r="A14" s="255"/>
      <c r="B14" s="256" t="s">
        <v>270</v>
      </c>
      <c r="C14" s="158"/>
      <c r="D14" s="156"/>
      <c r="E14" s="156"/>
      <c r="F14" s="133">
        <v>54.2</v>
      </c>
      <c r="G14" s="133">
        <f t="shared" si="3"/>
        <v>210.2</v>
      </c>
      <c r="H14" s="133">
        <v>49.8</v>
      </c>
      <c r="I14" s="133">
        <v>60.4</v>
      </c>
      <c r="J14" s="133">
        <v>50</v>
      </c>
      <c r="K14" s="133">
        <v>50</v>
      </c>
      <c r="M14" s="1">
        <v>1013</v>
      </c>
      <c r="N14" s="279">
        <f t="shared" si="4"/>
        <v>27.7</v>
      </c>
      <c r="O14" s="279">
        <f t="shared" si="4"/>
        <v>2800.3</v>
      </c>
      <c r="P14" s="279">
        <f t="shared" si="4"/>
        <v>3562.8999999999996</v>
      </c>
      <c r="Q14" s="279">
        <f t="shared" si="4"/>
        <v>15068.489</v>
      </c>
      <c r="R14" s="279">
        <f t="shared" si="4"/>
        <v>3321.2</v>
      </c>
      <c r="S14" s="279">
        <f t="shared" si="4"/>
        <v>4361.9890000000005</v>
      </c>
      <c r="T14" s="279">
        <f t="shared" si="4"/>
        <v>3520.7</v>
      </c>
      <c r="U14" s="279">
        <f t="shared" si="4"/>
        <v>3864.6000000000004</v>
      </c>
    </row>
    <row r="15" spans="1:22" ht="26.25" customHeight="1">
      <c r="A15" s="255"/>
      <c r="B15" s="256" t="s">
        <v>366</v>
      </c>
      <c r="C15" s="158"/>
      <c r="D15" s="156"/>
      <c r="E15" s="156"/>
      <c r="F15" s="133">
        <v>91.9</v>
      </c>
      <c r="G15" s="133">
        <f t="shared" si="3"/>
        <v>90</v>
      </c>
      <c r="H15" s="133">
        <v>24</v>
      </c>
      <c r="I15" s="133">
        <v>20</v>
      </c>
      <c r="J15" s="133">
        <v>23</v>
      </c>
      <c r="K15" s="133">
        <v>23</v>
      </c>
      <c r="M15" s="1">
        <v>1014</v>
      </c>
      <c r="N15" s="279">
        <f t="shared" ref="N15:O15" si="5">SUM(D369)</f>
        <v>0</v>
      </c>
      <c r="O15" s="279">
        <f t="shared" si="5"/>
        <v>0</v>
      </c>
      <c r="P15" s="279">
        <f>SUM(F369,F18)</f>
        <v>2094.5</v>
      </c>
      <c r="Q15" s="279">
        <f t="shared" ref="Q15" si="6">SUM(G369)</f>
        <v>2104</v>
      </c>
      <c r="R15" s="279">
        <f t="shared" ref="R15" si="7">SUM(H369)</f>
        <v>526</v>
      </c>
      <c r="S15" s="279">
        <f t="shared" ref="S15" si="8">SUM(I369)</f>
        <v>526</v>
      </c>
      <c r="T15" s="279">
        <f t="shared" ref="T15" si="9">SUM(J369)</f>
        <v>526</v>
      </c>
      <c r="U15" s="279">
        <f t="shared" ref="U15" si="10">SUM(K369)</f>
        <v>526</v>
      </c>
    </row>
    <row r="16" spans="1:22" ht="30.75" customHeight="1">
      <c r="A16" s="254" t="s">
        <v>368</v>
      </c>
      <c r="B16" s="181" t="s">
        <v>1</v>
      </c>
      <c r="C16" s="158">
        <v>1012</v>
      </c>
      <c r="D16" s="156"/>
      <c r="E16" s="156">
        <v>9761.7000000000007</v>
      </c>
      <c r="F16" s="156">
        <v>11123</v>
      </c>
      <c r="G16" s="156">
        <f t="shared" ref="G16:G17" si="11">H16+I16+J16+K16</f>
        <v>61906.5</v>
      </c>
      <c r="H16" s="156">
        <f>12107.7-1000-20</f>
        <v>11087.7</v>
      </c>
      <c r="I16" s="156">
        <f>16021.5+1000+20</f>
        <v>17041.5</v>
      </c>
      <c r="J16" s="156">
        <f>16021.5+500</f>
        <v>16521.5</v>
      </c>
      <c r="K16" s="156">
        <f>17755.8-500</f>
        <v>17255.8</v>
      </c>
      <c r="M16" s="1">
        <v>1015</v>
      </c>
      <c r="N16" s="279">
        <f t="shared" ref="N16:U16" si="12">SUM(D19,D81,D123,D197,D341)</f>
        <v>19.2</v>
      </c>
      <c r="O16" s="279">
        <f t="shared" si="12"/>
        <v>0</v>
      </c>
      <c r="P16" s="279">
        <f t="shared" si="12"/>
        <v>1554.7</v>
      </c>
      <c r="Q16" s="279">
        <f t="shared" si="12"/>
        <v>649.5</v>
      </c>
      <c r="R16" s="279">
        <f t="shared" si="12"/>
        <v>115.69999999999999</v>
      </c>
      <c r="S16" s="279">
        <f t="shared" si="12"/>
        <v>284.7</v>
      </c>
      <c r="T16" s="279">
        <f t="shared" si="12"/>
        <v>123.69999999999999</v>
      </c>
      <c r="U16" s="279">
        <f t="shared" si="12"/>
        <v>125.4</v>
      </c>
    </row>
    <row r="17" spans="1:22" ht="30.75" customHeight="1">
      <c r="A17" s="254" t="s">
        <v>369</v>
      </c>
      <c r="B17" s="181" t="s">
        <v>2</v>
      </c>
      <c r="C17" s="158">
        <v>1013</v>
      </c>
      <c r="D17" s="156"/>
      <c r="E17" s="156">
        <v>2118.3000000000002</v>
      </c>
      <c r="F17" s="156">
        <v>2339.1999999999998</v>
      </c>
      <c r="G17" s="156">
        <f t="shared" si="11"/>
        <v>13478.8</v>
      </c>
      <c r="H17" s="156">
        <v>2581</v>
      </c>
      <c r="I17" s="156">
        <v>3518</v>
      </c>
      <c r="J17" s="156">
        <v>3518</v>
      </c>
      <c r="K17" s="156">
        <v>3861.8</v>
      </c>
    </row>
    <row r="18" spans="1:22" ht="30.75" customHeight="1">
      <c r="A18" s="254" t="s">
        <v>657</v>
      </c>
      <c r="B18" s="181" t="s">
        <v>3</v>
      </c>
      <c r="C18" s="158">
        <v>1014</v>
      </c>
      <c r="D18" s="156"/>
      <c r="E18" s="156"/>
      <c r="F18" s="156">
        <v>494.8</v>
      </c>
      <c r="G18" s="156"/>
      <c r="H18" s="156"/>
      <c r="I18" s="156"/>
      <c r="J18" s="156"/>
      <c r="K18" s="156"/>
    </row>
    <row r="19" spans="1:22" ht="30.75" customHeight="1">
      <c r="A19" s="254" t="s">
        <v>635</v>
      </c>
      <c r="B19" s="181" t="s">
        <v>190</v>
      </c>
      <c r="C19" s="158">
        <v>1015</v>
      </c>
      <c r="D19" s="156">
        <f>SUM(D20:D26)</f>
        <v>0</v>
      </c>
      <c r="E19" s="156">
        <f t="shared" ref="E19:K19" si="13">SUM(E20:E26)</f>
        <v>0</v>
      </c>
      <c r="F19" s="156">
        <f t="shared" si="13"/>
        <v>226.70000000000005</v>
      </c>
      <c r="G19" s="156">
        <f>SUM(H19:K19)</f>
        <v>484.5</v>
      </c>
      <c r="H19" s="156">
        <f t="shared" si="13"/>
        <v>103.69999999999999</v>
      </c>
      <c r="I19" s="156">
        <f t="shared" si="13"/>
        <v>133.69999999999999</v>
      </c>
      <c r="J19" s="156">
        <f t="shared" si="13"/>
        <v>123.69999999999999</v>
      </c>
      <c r="K19" s="156">
        <f t="shared" si="13"/>
        <v>123.4</v>
      </c>
    </row>
    <row r="20" spans="1:22" ht="28.5" customHeight="1">
      <c r="A20" s="255"/>
      <c r="B20" s="256" t="s">
        <v>362</v>
      </c>
      <c r="C20" s="135"/>
      <c r="D20" s="133"/>
      <c r="E20" s="133"/>
      <c r="F20" s="133">
        <v>44</v>
      </c>
      <c r="G20" s="133">
        <f t="shared" ref="G20:G26" si="14">SUM(H20:K20)</f>
        <v>188.4</v>
      </c>
      <c r="H20" s="133">
        <v>47.1</v>
      </c>
      <c r="I20" s="133">
        <v>47.1</v>
      </c>
      <c r="J20" s="133">
        <v>47.1</v>
      </c>
      <c r="K20" s="133">
        <v>47.1</v>
      </c>
      <c r="M20" s="8">
        <v>1020</v>
      </c>
      <c r="N20" s="280">
        <f>SUM(N21:N25)</f>
        <v>21250.2</v>
      </c>
      <c r="O20" s="280">
        <f t="shared" ref="O20:T20" si="15">SUM(O21:O25)</f>
        <v>3449</v>
      </c>
      <c r="P20" s="280">
        <f t="shared" si="15"/>
        <v>15455.199999999999</v>
      </c>
      <c r="Q20" s="280">
        <f t="shared" si="15"/>
        <v>11994.699999999999</v>
      </c>
      <c r="R20" s="280">
        <f t="shared" si="15"/>
        <v>3167.7000000000003</v>
      </c>
      <c r="S20" s="280">
        <f t="shared" si="15"/>
        <v>2726.3</v>
      </c>
      <c r="T20" s="280">
        <f t="shared" si="15"/>
        <v>2904.2000000000003</v>
      </c>
      <c r="U20" s="280">
        <f>SUM(U21:U25)</f>
        <v>3196.5</v>
      </c>
      <c r="V20" s="8"/>
    </row>
    <row r="21" spans="1:22" ht="30.75" customHeight="1">
      <c r="A21" s="255"/>
      <c r="B21" s="256" t="s">
        <v>229</v>
      </c>
      <c r="C21" s="135"/>
      <c r="D21" s="133"/>
      <c r="E21" s="133"/>
      <c r="F21" s="133">
        <v>6.5</v>
      </c>
      <c r="G21" s="133">
        <f t="shared" si="14"/>
        <v>12.999999999999998</v>
      </c>
      <c r="H21" s="133">
        <v>3.3</v>
      </c>
      <c r="I21" s="133">
        <v>3.3</v>
      </c>
      <c r="J21" s="133">
        <v>3.3</v>
      </c>
      <c r="K21" s="133">
        <v>3.1</v>
      </c>
      <c r="M21" s="1">
        <v>1021</v>
      </c>
      <c r="N21" s="279">
        <f>SUM(D28,D86,D127,D172,D206,D253,D317,D321,D345,D310)</f>
        <v>3398.1</v>
      </c>
      <c r="O21" s="279">
        <f t="shared" ref="O21:U21" si="16">SUM(E28,E86,E127,E172,E206,E253,E317,E321,E345,E328)</f>
        <v>63.399999999999991</v>
      </c>
      <c r="P21" s="279">
        <f t="shared" si="16"/>
        <v>2050.1999999999998</v>
      </c>
      <c r="Q21" s="279">
        <f t="shared" si="16"/>
        <v>2422.3000000000002</v>
      </c>
      <c r="R21" s="279">
        <f t="shared" si="16"/>
        <v>778.90000000000009</v>
      </c>
      <c r="S21" s="279">
        <f t="shared" si="16"/>
        <v>335.2</v>
      </c>
      <c r="T21" s="279">
        <f t="shared" si="16"/>
        <v>504.1</v>
      </c>
      <c r="U21" s="279">
        <f t="shared" si="16"/>
        <v>804.1</v>
      </c>
    </row>
    <row r="22" spans="1:22" ht="30.75" customHeight="1">
      <c r="A22" s="255"/>
      <c r="B22" s="256" t="s">
        <v>230</v>
      </c>
      <c r="C22" s="135"/>
      <c r="D22" s="133"/>
      <c r="E22" s="133"/>
      <c r="F22" s="133">
        <v>9.1</v>
      </c>
      <c r="G22" s="133">
        <f t="shared" si="14"/>
        <v>13.099999999999998</v>
      </c>
      <c r="H22" s="133">
        <v>3.3</v>
      </c>
      <c r="I22" s="133">
        <v>3.3</v>
      </c>
      <c r="J22" s="133">
        <v>3.3</v>
      </c>
      <c r="K22" s="133">
        <v>3.2</v>
      </c>
      <c r="M22" s="1">
        <v>1022</v>
      </c>
      <c r="N22" s="279">
        <f t="shared" ref="N22:U23" si="17">SUM(D34,D133)</f>
        <v>13874.199999999999</v>
      </c>
      <c r="O22" s="279">
        <f t="shared" si="17"/>
        <v>1285.5999999999999</v>
      </c>
      <c r="P22" s="279">
        <f t="shared" si="17"/>
        <v>10117.199999999999</v>
      </c>
      <c r="Q22" s="279">
        <f t="shared" si="17"/>
        <v>7309</v>
      </c>
      <c r="R22" s="279">
        <f t="shared" si="17"/>
        <v>1827.1</v>
      </c>
      <c r="S22" s="279">
        <f t="shared" si="17"/>
        <v>1827.3</v>
      </c>
      <c r="T22" s="279">
        <f t="shared" si="17"/>
        <v>1827.3</v>
      </c>
      <c r="U22" s="279">
        <f t="shared" si="17"/>
        <v>1827.3</v>
      </c>
    </row>
    <row r="23" spans="1:22" ht="30.75" customHeight="1">
      <c r="A23" s="255"/>
      <c r="B23" s="256" t="s">
        <v>587</v>
      </c>
      <c r="C23" s="135"/>
      <c r="D23" s="133"/>
      <c r="E23" s="133"/>
      <c r="F23" s="133">
        <v>25.6</v>
      </c>
      <c r="G23" s="133">
        <f t="shared" si="14"/>
        <v>0</v>
      </c>
      <c r="H23" s="133"/>
      <c r="I23" s="133"/>
      <c r="J23" s="133"/>
      <c r="K23" s="133"/>
      <c r="M23" s="1">
        <v>1023</v>
      </c>
      <c r="N23" s="279">
        <f t="shared" si="17"/>
        <v>3022.3</v>
      </c>
      <c r="O23" s="279">
        <f t="shared" si="17"/>
        <v>279</v>
      </c>
      <c r="P23" s="279">
        <f t="shared" si="17"/>
        <v>2221.1999999999998</v>
      </c>
      <c r="Q23" s="279">
        <f t="shared" si="17"/>
        <v>1593.5</v>
      </c>
      <c r="R23" s="279">
        <f t="shared" si="17"/>
        <v>398.3</v>
      </c>
      <c r="S23" s="279">
        <f t="shared" si="17"/>
        <v>399</v>
      </c>
      <c r="T23" s="279">
        <f t="shared" si="17"/>
        <v>399</v>
      </c>
      <c r="U23" s="279">
        <f t="shared" si="17"/>
        <v>397.2</v>
      </c>
    </row>
    <row r="24" spans="1:22" ht="30.75" customHeight="1">
      <c r="A24" s="255"/>
      <c r="B24" s="256" t="s">
        <v>235</v>
      </c>
      <c r="C24" s="135"/>
      <c r="D24" s="133"/>
      <c r="E24" s="133"/>
      <c r="F24" s="133">
        <v>67.400000000000006</v>
      </c>
      <c r="G24" s="133">
        <f t="shared" si="14"/>
        <v>70</v>
      </c>
      <c r="H24" s="133"/>
      <c r="I24" s="133">
        <v>30</v>
      </c>
      <c r="J24" s="133">
        <v>20</v>
      </c>
      <c r="K24" s="133">
        <v>20</v>
      </c>
      <c r="M24" s="1">
        <v>1024</v>
      </c>
      <c r="N24" s="279">
        <f>SUM(D372,D258)</f>
        <v>837.2</v>
      </c>
      <c r="O24" s="279">
        <f t="shared" ref="O24:U24" si="18">SUM(E372)</f>
        <v>832</v>
      </c>
      <c r="P24" s="279">
        <f t="shared" si="18"/>
        <v>287</v>
      </c>
      <c r="Q24" s="279">
        <f t="shared" si="18"/>
        <v>300</v>
      </c>
      <c r="R24" s="279">
        <f t="shared" si="18"/>
        <v>75</v>
      </c>
      <c r="S24" s="279">
        <f t="shared" si="18"/>
        <v>75</v>
      </c>
      <c r="T24" s="279">
        <f t="shared" si="18"/>
        <v>75</v>
      </c>
      <c r="U24" s="279">
        <f t="shared" si="18"/>
        <v>75</v>
      </c>
    </row>
    <row r="25" spans="1:22" ht="30.75" customHeight="1">
      <c r="A25" s="255"/>
      <c r="B25" s="256" t="s">
        <v>220</v>
      </c>
      <c r="C25" s="135"/>
      <c r="D25" s="133"/>
      <c r="E25" s="133"/>
      <c r="F25" s="133">
        <v>51.3</v>
      </c>
      <c r="G25" s="133">
        <f t="shared" si="14"/>
        <v>52</v>
      </c>
      <c r="H25" s="133">
        <v>13</v>
      </c>
      <c r="I25" s="133">
        <v>13</v>
      </c>
      <c r="J25" s="133">
        <v>13</v>
      </c>
      <c r="K25" s="133">
        <v>13</v>
      </c>
      <c r="M25" s="1">
        <v>1025</v>
      </c>
      <c r="N25" s="279">
        <f t="shared" ref="N25:U25" si="19">SUM(D36,D93,D135,D175,D212,D259,D323,D351)</f>
        <v>118.39999999999998</v>
      </c>
      <c r="O25" s="279">
        <f t="shared" si="19"/>
        <v>989</v>
      </c>
      <c r="P25" s="279">
        <f t="shared" si="19"/>
        <v>779.6</v>
      </c>
      <c r="Q25" s="279">
        <f t="shared" si="19"/>
        <v>369.9</v>
      </c>
      <c r="R25" s="279">
        <f t="shared" si="19"/>
        <v>88.4</v>
      </c>
      <c r="S25" s="279">
        <f t="shared" si="19"/>
        <v>89.800000000000011</v>
      </c>
      <c r="T25" s="279">
        <f t="shared" si="19"/>
        <v>98.8</v>
      </c>
      <c r="U25" s="279">
        <f t="shared" si="19"/>
        <v>92.899999999999991</v>
      </c>
    </row>
    <row r="26" spans="1:22" ht="30.75" customHeight="1">
      <c r="A26" s="255"/>
      <c r="B26" s="241" t="s">
        <v>358</v>
      </c>
      <c r="C26" s="135"/>
      <c r="D26" s="133"/>
      <c r="E26" s="133"/>
      <c r="F26" s="133">
        <v>22.8</v>
      </c>
      <c r="G26" s="133">
        <f t="shared" si="14"/>
        <v>148</v>
      </c>
      <c r="H26" s="133">
        <v>37</v>
      </c>
      <c r="I26" s="133">
        <v>37</v>
      </c>
      <c r="J26" s="133">
        <v>37</v>
      </c>
      <c r="K26" s="133">
        <v>37</v>
      </c>
    </row>
    <row r="27" spans="1:22" ht="30.75" customHeight="1">
      <c r="A27" s="237" t="s">
        <v>295</v>
      </c>
      <c r="B27" s="251" t="s">
        <v>184</v>
      </c>
      <c r="C27" s="250">
        <v>1020</v>
      </c>
      <c r="D27" s="140">
        <f>SUM(D28,D34,D35,D36)</f>
        <v>0</v>
      </c>
      <c r="E27" s="140">
        <f t="shared" ref="E27:K27" si="20">SUM(E28,E34,E35,E36)</f>
        <v>1185.9000000000001</v>
      </c>
      <c r="F27" s="140">
        <f t="shared" si="20"/>
        <v>10475.4</v>
      </c>
      <c r="G27" s="140">
        <f>SUM(H27:K27)</f>
        <v>9332</v>
      </c>
      <c r="H27" s="140">
        <f t="shared" si="20"/>
        <v>2340.3000000000002</v>
      </c>
      <c r="I27" s="140">
        <f t="shared" si="20"/>
        <v>2330.8000000000002</v>
      </c>
      <c r="J27" s="140">
        <f t="shared" si="20"/>
        <v>2330.8000000000002</v>
      </c>
      <c r="K27" s="140">
        <f t="shared" si="20"/>
        <v>2330.1</v>
      </c>
      <c r="M27" s="8">
        <v>1030</v>
      </c>
      <c r="N27" s="280">
        <f>SUM(N28:N32)</f>
        <v>9151.7999999999993</v>
      </c>
      <c r="O27" s="280">
        <f>SUM(O28:O32)</f>
        <v>11596.7</v>
      </c>
      <c r="P27" s="280">
        <f t="shared" ref="P27:U27" si="21">SUM(P28:P32)</f>
        <v>225.5</v>
      </c>
      <c r="Q27" s="280">
        <f t="shared" si="21"/>
        <v>232.7</v>
      </c>
      <c r="R27" s="280">
        <f t="shared" si="21"/>
        <v>67.599999999999994</v>
      </c>
      <c r="S27" s="280">
        <f t="shared" si="21"/>
        <v>48.8</v>
      </c>
      <c r="T27" s="280">
        <f t="shared" si="21"/>
        <v>48.8</v>
      </c>
      <c r="U27" s="280">
        <f t="shared" si="21"/>
        <v>67.5</v>
      </c>
      <c r="V27" s="8"/>
    </row>
    <row r="28" spans="1:22" ht="30.75" customHeight="1">
      <c r="A28" s="254" t="s">
        <v>371</v>
      </c>
      <c r="B28" s="257" t="s">
        <v>569</v>
      </c>
      <c r="C28" s="158">
        <v>1021</v>
      </c>
      <c r="D28" s="156">
        <f>SUM(D29:D33)</f>
        <v>0</v>
      </c>
      <c r="E28" s="156">
        <f t="shared" ref="E28:K28" si="22">SUM(E29:E33)</f>
        <v>0</v>
      </c>
      <c r="F28" s="156">
        <f t="shared" si="22"/>
        <v>73.8</v>
      </c>
      <c r="G28" s="156">
        <f>SUM(H28:K28)</f>
        <v>163</v>
      </c>
      <c r="H28" s="156">
        <f t="shared" si="22"/>
        <v>28</v>
      </c>
      <c r="I28" s="156">
        <f t="shared" si="22"/>
        <v>45</v>
      </c>
      <c r="J28" s="156">
        <f t="shared" si="22"/>
        <v>45</v>
      </c>
      <c r="K28" s="156">
        <f t="shared" si="22"/>
        <v>45</v>
      </c>
      <c r="M28" s="1">
        <v>1031</v>
      </c>
      <c r="N28" s="279"/>
      <c r="O28" s="279"/>
      <c r="P28" s="279"/>
      <c r="Q28" s="279"/>
      <c r="R28" s="279"/>
      <c r="S28" s="279"/>
      <c r="T28" s="279"/>
      <c r="U28" s="279"/>
    </row>
    <row r="29" spans="1:22" ht="30.75" customHeight="1">
      <c r="A29" s="255"/>
      <c r="B29" s="258" t="s">
        <v>422</v>
      </c>
      <c r="C29" s="135"/>
      <c r="D29" s="156"/>
      <c r="E29" s="156"/>
      <c r="F29" s="133"/>
      <c r="G29" s="133">
        <f t="shared" ref="G29:G33" si="23">SUM(H29:K29)</f>
        <v>40</v>
      </c>
      <c r="H29" s="133">
        <v>10</v>
      </c>
      <c r="I29" s="133">
        <v>10</v>
      </c>
      <c r="J29" s="133">
        <v>10</v>
      </c>
      <c r="K29" s="133">
        <v>10</v>
      </c>
      <c r="M29" s="1">
        <v>1032</v>
      </c>
      <c r="N29" s="279">
        <f>SUM(D65,D145,D271)</f>
        <v>4906.7</v>
      </c>
      <c r="O29" s="279">
        <f t="shared" ref="O29:U30" si="24">SUM(E65,E271,E145)</f>
        <v>6149.2999999999993</v>
      </c>
      <c r="P29" s="279">
        <f t="shared" si="24"/>
        <v>142</v>
      </c>
      <c r="Q29" s="279">
        <f t="shared" si="24"/>
        <v>192.1</v>
      </c>
      <c r="R29" s="279">
        <f t="shared" si="24"/>
        <v>56.1</v>
      </c>
      <c r="S29" s="279">
        <f t="shared" si="24"/>
        <v>40</v>
      </c>
      <c r="T29" s="279">
        <f t="shared" si="24"/>
        <v>40</v>
      </c>
      <c r="U29" s="279">
        <f t="shared" si="24"/>
        <v>56</v>
      </c>
    </row>
    <row r="30" spans="1:22" ht="27.75" customHeight="1">
      <c r="A30" s="259"/>
      <c r="B30" s="258" t="s">
        <v>270</v>
      </c>
      <c r="C30" s="158"/>
      <c r="D30" s="156"/>
      <c r="E30" s="156"/>
      <c r="F30" s="133">
        <v>14.2</v>
      </c>
      <c r="G30" s="133">
        <f t="shared" si="23"/>
        <v>14</v>
      </c>
      <c r="H30" s="133"/>
      <c r="I30" s="133">
        <v>6</v>
      </c>
      <c r="J30" s="133">
        <v>4</v>
      </c>
      <c r="K30" s="133">
        <v>4</v>
      </c>
      <c r="M30" s="1">
        <v>1033</v>
      </c>
      <c r="N30" s="279">
        <f>SUM(D66,D272,D146)</f>
        <v>1039.7</v>
      </c>
      <c r="O30" s="279">
        <f t="shared" si="24"/>
        <v>1332.6</v>
      </c>
      <c r="P30" s="279">
        <f t="shared" si="24"/>
        <v>30.6</v>
      </c>
      <c r="Q30" s="279">
        <f t="shared" si="24"/>
        <v>40.6</v>
      </c>
      <c r="R30" s="279">
        <f t="shared" si="24"/>
        <v>11.5</v>
      </c>
      <c r="S30" s="279">
        <f t="shared" si="24"/>
        <v>8.8000000000000007</v>
      </c>
      <c r="T30" s="279">
        <f t="shared" si="24"/>
        <v>8.8000000000000007</v>
      </c>
      <c r="U30" s="279">
        <f t="shared" si="24"/>
        <v>11.5</v>
      </c>
    </row>
    <row r="31" spans="1:22" ht="28.5" customHeight="1">
      <c r="A31" s="259"/>
      <c r="B31" s="256" t="s">
        <v>366</v>
      </c>
      <c r="C31" s="158"/>
      <c r="D31" s="156"/>
      <c r="E31" s="156"/>
      <c r="F31" s="133">
        <v>31.1</v>
      </c>
      <c r="G31" s="133">
        <f t="shared" si="23"/>
        <v>24</v>
      </c>
      <c r="H31" s="133"/>
      <c r="I31" s="133">
        <v>8</v>
      </c>
      <c r="J31" s="133">
        <v>8</v>
      </c>
      <c r="K31" s="133">
        <v>8</v>
      </c>
      <c r="M31" s="1">
        <v>1034</v>
      </c>
    </row>
    <row r="32" spans="1:22" ht="27.75" customHeight="1">
      <c r="A32" s="259"/>
      <c r="B32" s="258" t="s">
        <v>370</v>
      </c>
      <c r="C32" s="158"/>
      <c r="D32" s="156"/>
      <c r="E32" s="156"/>
      <c r="F32" s="133">
        <v>26.7</v>
      </c>
      <c r="G32" s="133">
        <f t="shared" si="23"/>
        <v>70</v>
      </c>
      <c r="H32" s="133">
        <v>18</v>
      </c>
      <c r="I32" s="133">
        <v>16</v>
      </c>
      <c r="J32" s="133">
        <v>18</v>
      </c>
      <c r="K32" s="133">
        <v>18</v>
      </c>
      <c r="M32" s="1">
        <v>1035</v>
      </c>
      <c r="N32" s="279">
        <f>SUM(D68,D99,D147,D179,D236,D273,D313)</f>
        <v>3205.4</v>
      </c>
      <c r="O32" s="279">
        <f>SUM(E68,E99,E147,E179,E236,E273,E313,E113)</f>
        <v>4114.8</v>
      </c>
      <c r="P32" s="279">
        <f t="shared" ref="P32:U32" si="25">SUM(F68,F99,F147,F179,F236,F273,F313)</f>
        <v>52.899999999999991</v>
      </c>
      <c r="Q32" s="279">
        <f t="shared" si="25"/>
        <v>0</v>
      </c>
      <c r="R32" s="279">
        <f t="shared" si="25"/>
        <v>0</v>
      </c>
      <c r="S32" s="279">
        <f t="shared" si="25"/>
        <v>0</v>
      </c>
      <c r="T32" s="279">
        <f t="shared" si="25"/>
        <v>0</v>
      </c>
      <c r="U32" s="279">
        <f t="shared" si="25"/>
        <v>0</v>
      </c>
    </row>
    <row r="33" spans="1:22" ht="27" customHeight="1">
      <c r="A33" s="259"/>
      <c r="B33" s="258" t="s">
        <v>319</v>
      </c>
      <c r="C33" s="158"/>
      <c r="D33" s="156"/>
      <c r="E33" s="156"/>
      <c r="F33" s="133">
        <v>1.8</v>
      </c>
      <c r="G33" s="133">
        <f t="shared" si="23"/>
        <v>15</v>
      </c>
      <c r="H33" s="133"/>
      <c r="I33" s="133">
        <v>5</v>
      </c>
      <c r="J33" s="133">
        <v>5</v>
      </c>
      <c r="K33" s="133">
        <v>5</v>
      </c>
    </row>
    <row r="34" spans="1:22" ht="30.75" customHeight="1">
      <c r="A34" s="254" t="s">
        <v>585</v>
      </c>
      <c r="B34" s="257" t="s">
        <v>1</v>
      </c>
      <c r="C34" s="158">
        <v>1022</v>
      </c>
      <c r="D34" s="156"/>
      <c r="E34" s="156">
        <v>974.4</v>
      </c>
      <c r="F34" s="156">
        <v>8298.4</v>
      </c>
      <c r="G34" s="156">
        <f t="shared" ref="G34:G35" si="26">H34+I34+J34+K34</f>
        <v>7309</v>
      </c>
      <c r="H34" s="156">
        <v>1827.1</v>
      </c>
      <c r="I34" s="156">
        <v>1827.3</v>
      </c>
      <c r="J34" s="156">
        <v>1827.3</v>
      </c>
      <c r="K34" s="156">
        <v>1827.3</v>
      </c>
    </row>
    <row r="35" spans="1:22" ht="30.75" customHeight="1">
      <c r="A35" s="254" t="s">
        <v>586</v>
      </c>
      <c r="B35" s="257" t="s">
        <v>2</v>
      </c>
      <c r="C35" s="158">
        <v>1023</v>
      </c>
      <c r="D35" s="156"/>
      <c r="E35" s="156">
        <v>211.5</v>
      </c>
      <c r="F35" s="156">
        <v>1826.5</v>
      </c>
      <c r="G35" s="156">
        <f t="shared" si="26"/>
        <v>1593.5</v>
      </c>
      <c r="H35" s="156">
        <v>398.3</v>
      </c>
      <c r="I35" s="156">
        <v>399</v>
      </c>
      <c r="J35" s="156">
        <v>399</v>
      </c>
      <c r="K35" s="156">
        <v>397.2</v>
      </c>
      <c r="M35" s="8">
        <v>9000</v>
      </c>
      <c r="N35" s="279">
        <f>SUM(N12,N21,N28)</f>
        <v>3997.8</v>
      </c>
      <c r="O35" s="279">
        <f t="shared" ref="O35:U35" si="27">SUM(O12,O21,O28)</f>
        <v>422.19999999999993</v>
      </c>
      <c r="P35" s="279">
        <f t="shared" si="27"/>
        <v>8723.7999999999993</v>
      </c>
      <c r="Q35" s="279">
        <f t="shared" si="27"/>
        <v>15636</v>
      </c>
      <c r="R35" s="279">
        <f t="shared" si="27"/>
        <v>5544.7849999999999</v>
      </c>
      <c r="S35" s="279">
        <f t="shared" si="27"/>
        <v>4612.915</v>
      </c>
      <c r="T35" s="279">
        <f t="shared" si="27"/>
        <v>2159.1</v>
      </c>
      <c r="U35" s="279">
        <f t="shared" si="27"/>
        <v>3319.2</v>
      </c>
    </row>
    <row r="36" spans="1:22" ht="30.75" customHeight="1">
      <c r="A36" s="254" t="s">
        <v>636</v>
      </c>
      <c r="B36" s="257" t="s">
        <v>570</v>
      </c>
      <c r="C36" s="158">
        <v>1025</v>
      </c>
      <c r="D36" s="156">
        <f>SUM(D37:D63)</f>
        <v>0</v>
      </c>
      <c r="E36" s="156">
        <f t="shared" ref="E36:K36" si="28">SUM(E37:E63)</f>
        <v>0</v>
      </c>
      <c r="F36" s="156">
        <f t="shared" si="28"/>
        <v>276.7</v>
      </c>
      <c r="G36" s="156">
        <f>SUM(H36:K36)</f>
        <v>266.5</v>
      </c>
      <c r="H36" s="156">
        <f t="shared" si="28"/>
        <v>86.9</v>
      </c>
      <c r="I36" s="156">
        <f t="shared" si="28"/>
        <v>59.500000000000007</v>
      </c>
      <c r="J36" s="156">
        <f t="shared" si="28"/>
        <v>59.5</v>
      </c>
      <c r="K36" s="156">
        <f t="shared" si="28"/>
        <v>60.599999999999994</v>
      </c>
      <c r="M36" s="8">
        <v>9010</v>
      </c>
      <c r="N36" s="279">
        <f>SUM(N13,N22,N29)</f>
        <v>18914.599999999999</v>
      </c>
      <c r="O36" s="279">
        <f t="shared" ref="O36:U36" si="29">SUM(O13,O22,O29)</f>
        <v>20339</v>
      </c>
      <c r="P36" s="279">
        <f t="shared" si="29"/>
        <v>27026</v>
      </c>
      <c r="Q36" s="279">
        <f t="shared" si="29"/>
        <v>76727.83</v>
      </c>
      <c r="R36" s="279">
        <f t="shared" si="29"/>
        <v>16350.500000000002</v>
      </c>
      <c r="S36" s="279">
        <f t="shared" si="29"/>
        <v>22824.43</v>
      </c>
      <c r="T36" s="279">
        <f t="shared" si="29"/>
        <v>18401.3</v>
      </c>
      <c r="U36" s="279">
        <f t="shared" si="29"/>
        <v>19151.599999999999</v>
      </c>
    </row>
    <row r="37" spans="1:22" ht="30.75" customHeight="1">
      <c r="A37" s="255"/>
      <c r="B37" s="258" t="s">
        <v>372</v>
      </c>
      <c r="C37" s="135"/>
      <c r="D37" s="133"/>
      <c r="E37" s="133"/>
      <c r="F37" s="133">
        <v>67.099999999999994</v>
      </c>
      <c r="G37" s="133">
        <f t="shared" ref="G37:G63" si="30">SUM(H37:K37)</f>
        <v>0</v>
      </c>
      <c r="H37" s="133"/>
      <c r="I37" s="133"/>
      <c r="J37" s="133"/>
      <c r="K37" s="133"/>
      <c r="M37" s="8">
        <v>9020</v>
      </c>
      <c r="N37" s="279">
        <f>SUM(N14,N23,N30)</f>
        <v>4089.7</v>
      </c>
      <c r="O37" s="279">
        <f t="shared" ref="O37:U37" si="31">SUM(O14,O23,O30)</f>
        <v>4411.8999999999996</v>
      </c>
      <c r="P37" s="279">
        <f t="shared" si="31"/>
        <v>5814.7</v>
      </c>
      <c r="Q37" s="279">
        <f t="shared" si="31"/>
        <v>16702.589</v>
      </c>
      <c r="R37" s="279">
        <f t="shared" si="31"/>
        <v>3731</v>
      </c>
      <c r="S37" s="279">
        <f t="shared" si="31"/>
        <v>4769.7890000000007</v>
      </c>
      <c r="T37" s="279">
        <f t="shared" si="31"/>
        <v>3928.5</v>
      </c>
      <c r="U37" s="279">
        <f t="shared" si="31"/>
        <v>4273.3</v>
      </c>
    </row>
    <row r="38" spans="1:22" ht="30.75" customHeight="1">
      <c r="A38" s="255"/>
      <c r="B38" s="258" t="s">
        <v>342</v>
      </c>
      <c r="C38" s="135"/>
      <c r="D38" s="133"/>
      <c r="E38" s="133"/>
      <c r="F38" s="133">
        <v>36.6</v>
      </c>
      <c r="G38" s="133">
        <f t="shared" si="30"/>
        <v>14.9</v>
      </c>
      <c r="H38" s="133">
        <v>14.9</v>
      </c>
      <c r="I38" s="133"/>
      <c r="J38" s="133"/>
      <c r="K38" s="133"/>
      <c r="M38" s="8">
        <v>9030</v>
      </c>
      <c r="N38" s="279">
        <f>SUM(N15,N24,N31)</f>
        <v>837.2</v>
      </c>
      <c r="O38" s="279">
        <f t="shared" ref="O38:U38" si="32">SUM(O15,O24,O31)</f>
        <v>832</v>
      </c>
      <c r="P38" s="279">
        <f t="shared" si="32"/>
        <v>2381.5</v>
      </c>
      <c r="Q38" s="279">
        <f t="shared" si="32"/>
        <v>2404</v>
      </c>
      <c r="R38" s="279">
        <f t="shared" si="32"/>
        <v>601</v>
      </c>
      <c r="S38" s="279">
        <f t="shared" si="32"/>
        <v>601</v>
      </c>
      <c r="T38" s="279">
        <f t="shared" si="32"/>
        <v>601</v>
      </c>
      <c r="U38" s="279">
        <f t="shared" si="32"/>
        <v>601</v>
      </c>
    </row>
    <row r="39" spans="1:22" ht="30.75" customHeight="1">
      <c r="A39" s="255"/>
      <c r="B39" s="258" t="s">
        <v>340</v>
      </c>
      <c r="C39" s="135"/>
      <c r="D39" s="133"/>
      <c r="E39" s="133"/>
      <c r="F39" s="133">
        <v>1.8</v>
      </c>
      <c r="G39" s="133">
        <f t="shared" si="30"/>
        <v>1.8</v>
      </c>
      <c r="H39" s="133"/>
      <c r="I39" s="133"/>
      <c r="J39" s="133">
        <v>1.8</v>
      </c>
      <c r="K39" s="133"/>
      <c r="M39" s="8">
        <v>9040</v>
      </c>
      <c r="N39" s="279">
        <f>SUM(N16,N25,N32)</f>
        <v>3343</v>
      </c>
      <c r="O39" s="279">
        <f t="shared" ref="O39:U39" si="33">SUM(O16,O25,O32)</f>
        <v>5103.8</v>
      </c>
      <c r="P39" s="279">
        <f t="shared" si="33"/>
        <v>2387.2000000000003</v>
      </c>
      <c r="Q39" s="279">
        <f t="shared" si="33"/>
        <v>1019.4</v>
      </c>
      <c r="R39" s="279">
        <f t="shared" si="33"/>
        <v>204.1</v>
      </c>
      <c r="S39" s="279">
        <f t="shared" si="33"/>
        <v>374.5</v>
      </c>
      <c r="T39" s="279">
        <f t="shared" si="33"/>
        <v>222.5</v>
      </c>
      <c r="U39" s="279">
        <f t="shared" si="33"/>
        <v>218.3</v>
      </c>
    </row>
    <row r="40" spans="1:22" ht="30.75" customHeight="1">
      <c r="A40" s="255"/>
      <c r="B40" s="258" t="s">
        <v>347</v>
      </c>
      <c r="C40" s="135"/>
      <c r="D40" s="133"/>
      <c r="E40" s="133"/>
      <c r="F40" s="133">
        <v>2.9</v>
      </c>
      <c r="G40" s="133">
        <f t="shared" si="30"/>
        <v>0</v>
      </c>
      <c r="H40" s="133"/>
      <c r="I40" s="133"/>
      <c r="J40" s="133"/>
      <c r="K40" s="133"/>
      <c r="M40" s="8">
        <v>9050</v>
      </c>
      <c r="N40" s="280">
        <f>SUM(N35:N39)</f>
        <v>31182.3</v>
      </c>
      <c r="O40" s="280">
        <f t="shared" ref="O40:U40" si="34">SUM(O35:O39)</f>
        <v>31108.899999999998</v>
      </c>
      <c r="P40" s="280">
        <f t="shared" si="34"/>
        <v>46333.2</v>
      </c>
      <c r="Q40" s="280">
        <f t="shared" si="34"/>
        <v>112489.81899999999</v>
      </c>
      <c r="R40" s="280">
        <f t="shared" si="34"/>
        <v>26431.385000000002</v>
      </c>
      <c r="S40" s="280">
        <f t="shared" si="34"/>
        <v>33182.634000000005</v>
      </c>
      <c r="T40" s="280">
        <f t="shared" si="34"/>
        <v>25312.399999999998</v>
      </c>
      <c r="U40" s="280">
        <f t="shared" si="34"/>
        <v>27563.399999999998</v>
      </c>
      <c r="V40" s="279"/>
    </row>
    <row r="41" spans="1:22" ht="30.75" customHeight="1">
      <c r="A41" s="255"/>
      <c r="B41" s="258" t="s">
        <v>373</v>
      </c>
      <c r="C41" s="135"/>
      <c r="D41" s="133"/>
      <c r="E41" s="133"/>
      <c r="F41" s="133">
        <v>2</v>
      </c>
      <c r="G41" s="133">
        <f t="shared" si="30"/>
        <v>0</v>
      </c>
      <c r="H41" s="133"/>
      <c r="I41" s="133"/>
      <c r="J41" s="133"/>
      <c r="K41" s="133"/>
    </row>
    <row r="42" spans="1:22" ht="30.75" customHeight="1">
      <c r="A42" s="255"/>
      <c r="B42" s="258" t="s">
        <v>374</v>
      </c>
      <c r="C42" s="135"/>
      <c r="D42" s="133"/>
      <c r="E42" s="133"/>
      <c r="F42" s="133">
        <v>0.2</v>
      </c>
      <c r="G42" s="133">
        <f t="shared" si="30"/>
        <v>0</v>
      </c>
      <c r="H42" s="133"/>
      <c r="I42" s="133"/>
      <c r="J42" s="133"/>
      <c r="K42" s="133"/>
    </row>
    <row r="43" spans="1:22" ht="30" customHeight="1">
      <c r="A43" s="255"/>
      <c r="B43" s="258" t="s">
        <v>564</v>
      </c>
      <c r="C43" s="135"/>
      <c r="D43" s="133"/>
      <c r="E43" s="133"/>
      <c r="F43" s="133">
        <v>14.4</v>
      </c>
      <c r="G43" s="133">
        <f t="shared" si="30"/>
        <v>17.8</v>
      </c>
      <c r="H43" s="133"/>
      <c r="I43" s="133">
        <v>3.5</v>
      </c>
      <c r="J43" s="133"/>
      <c r="K43" s="133">
        <v>14.3</v>
      </c>
    </row>
    <row r="44" spans="1:22" ht="30.75" hidden="1" customHeight="1">
      <c r="A44" s="255"/>
      <c r="B44" s="258"/>
      <c r="C44" s="135"/>
      <c r="D44" s="133"/>
      <c r="E44" s="133"/>
      <c r="F44" s="133"/>
      <c r="G44" s="133">
        <f t="shared" si="30"/>
        <v>0</v>
      </c>
      <c r="H44" s="133"/>
      <c r="I44" s="133"/>
      <c r="J44" s="133"/>
      <c r="K44" s="133"/>
    </row>
    <row r="45" spans="1:22" ht="30.75" customHeight="1">
      <c r="A45" s="255"/>
      <c r="B45" s="258" t="s">
        <v>321</v>
      </c>
      <c r="C45" s="135"/>
      <c r="D45" s="133"/>
      <c r="E45" s="133"/>
      <c r="F45" s="133">
        <v>8.3000000000000007</v>
      </c>
      <c r="G45" s="133">
        <f t="shared" si="30"/>
        <v>0</v>
      </c>
      <c r="H45" s="133"/>
      <c r="I45" s="133"/>
      <c r="J45" s="133"/>
      <c r="K45" s="133"/>
    </row>
    <row r="46" spans="1:22" ht="30.75" customHeight="1">
      <c r="A46" s="255"/>
      <c r="B46" s="258" t="s">
        <v>322</v>
      </c>
      <c r="C46" s="135"/>
      <c r="D46" s="133"/>
      <c r="E46" s="133"/>
      <c r="F46" s="133">
        <v>4.5999999999999996</v>
      </c>
      <c r="G46" s="133">
        <f t="shared" si="30"/>
        <v>8</v>
      </c>
      <c r="H46" s="133">
        <v>2</v>
      </c>
      <c r="I46" s="133">
        <v>2</v>
      </c>
      <c r="J46" s="133">
        <v>2</v>
      </c>
      <c r="K46" s="133">
        <v>2</v>
      </c>
    </row>
    <row r="47" spans="1:22" ht="30.75" customHeight="1">
      <c r="A47" s="255"/>
      <c r="B47" s="258" t="s">
        <v>375</v>
      </c>
      <c r="C47" s="135"/>
      <c r="D47" s="133"/>
      <c r="E47" s="133"/>
      <c r="F47" s="133">
        <v>3.7</v>
      </c>
      <c r="G47" s="133">
        <f t="shared" si="30"/>
        <v>3.7</v>
      </c>
      <c r="H47" s="133"/>
      <c r="I47" s="133"/>
      <c r="J47" s="133">
        <v>3.7</v>
      </c>
      <c r="K47" s="133"/>
    </row>
    <row r="48" spans="1:22" ht="30.75" customHeight="1">
      <c r="A48" s="255"/>
      <c r="B48" s="258" t="s">
        <v>320</v>
      </c>
      <c r="C48" s="135"/>
      <c r="D48" s="133"/>
      <c r="E48" s="133"/>
      <c r="F48" s="133">
        <v>3.2</v>
      </c>
      <c r="G48" s="133">
        <f t="shared" si="30"/>
        <v>0</v>
      </c>
      <c r="H48" s="133"/>
      <c r="I48" s="133"/>
      <c r="J48" s="133"/>
      <c r="K48" s="133"/>
    </row>
    <row r="49" spans="1:11" ht="32.25" customHeight="1">
      <c r="A49" s="255"/>
      <c r="B49" s="258" t="s">
        <v>376</v>
      </c>
      <c r="C49" s="135"/>
      <c r="D49" s="133"/>
      <c r="E49" s="133"/>
      <c r="F49" s="133">
        <v>1.9</v>
      </c>
      <c r="G49" s="133">
        <f t="shared" si="30"/>
        <v>1.9</v>
      </c>
      <c r="H49" s="133"/>
      <c r="I49" s="133">
        <v>1.9</v>
      </c>
      <c r="J49" s="133"/>
      <c r="K49" s="133"/>
    </row>
    <row r="50" spans="1:11" ht="34.5" customHeight="1">
      <c r="A50" s="255"/>
      <c r="B50" s="258" t="s">
        <v>377</v>
      </c>
      <c r="C50" s="135"/>
      <c r="D50" s="133"/>
      <c r="E50" s="133"/>
      <c r="F50" s="133">
        <v>0.2</v>
      </c>
      <c r="G50" s="133">
        <f t="shared" si="30"/>
        <v>0.2</v>
      </c>
      <c r="H50" s="133"/>
      <c r="I50" s="133">
        <v>0.2</v>
      </c>
      <c r="J50" s="133"/>
      <c r="K50" s="133"/>
    </row>
    <row r="51" spans="1:11" ht="30.75" customHeight="1">
      <c r="A51" s="255"/>
      <c r="B51" s="258" t="s">
        <v>326</v>
      </c>
      <c r="C51" s="135"/>
      <c r="D51" s="133"/>
      <c r="E51" s="133"/>
      <c r="F51" s="133">
        <v>5.7</v>
      </c>
      <c r="G51" s="133">
        <f t="shared" si="30"/>
        <v>6</v>
      </c>
      <c r="H51" s="133">
        <v>1</v>
      </c>
      <c r="I51" s="133">
        <v>2</v>
      </c>
      <c r="J51" s="133">
        <v>2</v>
      </c>
      <c r="K51" s="133">
        <v>1</v>
      </c>
    </row>
    <row r="52" spans="1:11" ht="30.75" customHeight="1">
      <c r="A52" s="255"/>
      <c r="B52" s="258" t="s">
        <v>415</v>
      </c>
      <c r="C52" s="135"/>
      <c r="D52" s="133"/>
      <c r="E52" s="133"/>
      <c r="F52" s="133">
        <v>12.6</v>
      </c>
      <c r="G52" s="133">
        <f t="shared" si="30"/>
        <v>9.6999999999999993</v>
      </c>
      <c r="H52" s="133">
        <v>9.6999999999999993</v>
      </c>
      <c r="I52" s="133">
        <v>0</v>
      </c>
      <c r="J52" s="133">
        <v>0</v>
      </c>
      <c r="K52" s="133">
        <v>0</v>
      </c>
    </row>
    <row r="53" spans="1:11" ht="30.75" customHeight="1">
      <c r="A53" s="255"/>
      <c r="B53" s="258" t="s">
        <v>379</v>
      </c>
      <c r="C53" s="135"/>
      <c r="D53" s="133"/>
      <c r="E53" s="133"/>
      <c r="F53" s="133">
        <v>11.3</v>
      </c>
      <c r="G53" s="133">
        <f t="shared" si="30"/>
        <v>13.5</v>
      </c>
      <c r="H53" s="133"/>
      <c r="I53" s="133">
        <v>4.5</v>
      </c>
      <c r="J53" s="133">
        <v>4.5</v>
      </c>
      <c r="K53" s="133">
        <v>4.5</v>
      </c>
    </row>
    <row r="54" spans="1:11" ht="30.75" customHeight="1">
      <c r="A54" s="255"/>
      <c r="B54" s="258" t="s">
        <v>328</v>
      </c>
      <c r="C54" s="135"/>
      <c r="D54" s="133"/>
      <c r="E54" s="133"/>
      <c r="F54" s="133">
        <v>7.1</v>
      </c>
      <c r="G54" s="133">
        <f t="shared" si="30"/>
        <v>3.9</v>
      </c>
      <c r="H54" s="133">
        <v>3.9</v>
      </c>
      <c r="I54" s="133"/>
      <c r="J54" s="133"/>
      <c r="K54" s="133"/>
    </row>
    <row r="55" spans="1:11" ht="30.75" customHeight="1">
      <c r="A55" s="255"/>
      <c r="B55" s="258" t="s">
        <v>329</v>
      </c>
      <c r="C55" s="135"/>
      <c r="D55" s="133"/>
      <c r="E55" s="133"/>
      <c r="F55" s="133">
        <v>9</v>
      </c>
      <c r="G55" s="133">
        <f t="shared" si="30"/>
        <v>60</v>
      </c>
      <c r="H55" s="133">
        <v>29</v>
      </c>
      <c r="I55" s="133">
        <v>10</v>
      </c>
      <c r="J55" s="133">
        <v>10</v>
      </c>
      <c r="K55" s="133">
        <v>11</v>
      </c>
    </row>
    <row r="56" spans="1:11" ht="30.75" customHeight="1">
      <c r="A56" s="255"/>
      <c r="B56" s="258" t="s">
        <v>330</v>
      </c>
      <c r="C56" s="135"/>
      <c r="D56" s="133"/>
      <c r="E56" s="133"/>
      <c r="F56" s="133">
        <v>16.899999999999999</v>
      </c>
      <c r="G56" s="133">
        <f t="shared" si="30"/>
        <v>43.8</v>
      </c>
      <c r="H56" s="133">
        <v>11</v>
      </c>
      <c r="I56" s="133">
        <v>11</v>
      </c>
      <c r="J56" s="133">
        <v>11</v>
      </c>
      <c r="K56" s="133">
        <v>10.8</v>
      </c>
    </row>
    <row r="57" spans="1:11" ht="27" customHeight="1">
      <c r="A57" s="255"/>
      <c r="B57" s="258" t="s">
        <v>380</v>
      </c>
      <c r="C57" s="135"/>
      <c r="D57" s="133"/>
      <c r="E57" s="133"/>
      <c r="F57" s="133">
        <v>18.100000000000001</v>
      </c>
      <c r="G57" s="133">
        <f t="shared" si="30"/>
        <v>0</v>
      </c>
      <c r="H57" s="133"/>
      <c r="I57" s="133"/>
      <c r="J57" s="133"/>
      <c r="K57" s="133"/>
    </row>
    <row r="58" spans="1:11" ht="30.75" hidden="1" customHeight="1">
      <c r="A58" s="255"/>
      <c r="B58" s="258"/>
      <c r="C58" s="135"/>
      <c r="D58" s="133"/>
      <c r="E58" s="133"/>
      <c r="F58" s="133"/>
      <c r="G58" s="133">
        <f t="shared" si="30"/>
        <v>0</v>
      </c>
      <c r="H58" s="133"/>
      <c r="I58" s="133"/>
      <c r="J58" s="133"/>
      <c r="K58" s="133"/>
    </row>
    <row r="59" spans="1:11" ht="0.75" hidden="1" customHeight="1">
      <c r="A59" s="255"/>
      <c r="B59" s="258"/>
      <c r="C59" s="135"/>
      <c r="D59" s="133"/>
      <c r="E59" s="133"/>
      <c r="F59" s="133"/>
      <c r="G59" s="133">
        <f t="shared" si="30"/>
        <v>0</v>
      </c>
      <c r="H59" s="133"/>
      <c r="I59" s="133"/>
      <c r="J59" s="133"/>
      <c r="K59" s="133"/>
    </row>
    <row r="60" spans="1:11" ht="30.75" customHeight="1">
      <c r="A60" s="255"/>
      <c r="B60" s="258" t="s">
        <v>383</v>
      </c>
      <c r="C60" s="135"/>
      <c r="D60" s="133"/>
      <c r="E60" s="133"/>
      <c r="F60" s="133">
        <v>19.5</v>
      </c>
      <c r="G60" s="133">
        <f t="shared" si="30"/>
        <v>19.5</v>
      </c>
      <c r="H60" s="133"/>
      <c r="I60" s="133">
        <v>9</v>
      </c>
      <c r="J60" s="133">
        <v>9</v>
      </c>
      <c r="K60" s="133">
        <v>1.5</v>
      </c>
    </row>
    <row r="61" spans="1:11" ht="30.75" customHeight="1">
      <c r="A61" s="255"/>
      <c r="B61" s="258" t="s">
        <v>381</v>
      </c>
      <c r="C61" s="135"/>
      <c r="D61" s="133"/>
      <c r="E61" s="133"/>
      <c r="F61" s="133">
        <v>4.5</v>
      </c>
      <c r="G61" s="133">
        <f t="shared" si="30"/>
        <v>10.8</v>
      </c>
      <c r="H61" s="133">
        <v>2.7</v>
      </c>
      <c r="I61" s="133">
        <v>2.7</v>
      </c>
      <c r="J61" s="133">
        <v>2.7</v>
      </c>
      <c r="K61" s="133">
        <v>2.7</v>
      </c>
    </row>
    <row r="62" spans="1:11" ht="30.75" customHeight="1">
      <c r="A62" s="255"/>
      <c r="B62" s="258" t="s">
        <v>271</v>
      </c>
      <c r="C62" s="135"/>
      <c r="D62" s="133"/>
      <c r="E62" s="133"/>
      <c r="F62" s="133">
        <v>18.3</v>
      </c>
      <c r="G62" s="133">
        <f t="shared" si="30"/>
        <v>36</v>
      </c>
      <c r="H62" s="133">
        <v>9</v>
      </c>
      <c r="I62" s="133">
        <v>9</v>
      </c>
      <c r="J62" s="133">
        <v>9</v>
      </c>
      <c r="K62" s="133">
        <v>9</v>
      </c>
    </row>
    <row r="63" spans="1:11" ht="30.75" customHeight="1">
      <c r="A63" s="255"/>
      <c r="B63" s="258" t="s">
        <v>382</v>
      </c>
      <c r="C63" s="135"/>
      <c r="D63" s="133"/>
      <c r="E63" s="133"/>
      <c r="F63" s="133">
        <v>6.8</v>
      </c>
      <c r="G63" s="133">
        <f t="shared" si="30"/>
        <v>15</v>
      </c>
      <c r="H63" s="133">
        <v>3.7</v>
      </c>
      <c r="I63" s="133">
        <v>3.7</v>
      </c>
      <c r="J63" s="133">
        <v>3.8</v>
      </c>
      <c r="K63" s="133">
        <v>3.8</v>
      </c>
    </row>
    <row r="64" spans="1:11" ht="30.75" customHeight="1">
      <c r="A64" s="237" t="s">
        <v>296</v>
      </c>
      <c r="B64" s="252" t="s">
        <v>185</v>
      </c>
      <c r="C64" s="250">
        <v>1030</v>
      </c>
      <c r="D64" s="140">
        <f>SUM(D65:D68)</f>
        <v>0</v>
      </c>
      <c r="E64" s="140">
        <f t="shared" ref="E64:K64" si="35">SUM(E65:E68)</f>
        <v>5519.1</v>
      </c>
      <c r="F64" s="140">
        <f t="shared" si="35"/>
        <v>165</v>
      </c>
      <c r="G64" s="140">
        <f t="shared" si="35"/>
        <v>232.7</v>
      </c>
      <c r="H64" s="140">
        <f t="shared" si="35"/>
        <v>67.599999999999994</v>
      </c>
      <c r="I64" s="140">
        <f t="shared" si="35"/>
        <v>48.8</v>
      </c>
      <c r="J64" s="140">
        <f t="shared" si="35"/>
        <v>48.8</v>
      </c>
      <c r="K64" s="140">
        <f t="shared" si="35"/>
        <v>67.5</v>
      </c>
    </row>
    <row r="65" spans="1:11" ht="30.75" customHeight="1">
      <c r="A65" s="254" t="s">
        <v>565</v>
      </c>
      <c r="B65" s="260" t="s">
        <v>309</v>
      </c>
      <c r="C65" s="158">
        <v>1032</v>
      </c>
      <c r="D65" s="156"/>
      <c r="E65" s="156">
        <v>4534.8</v>
      </c>
      <c r="F65" s="156">
        <v>127.6</v>
      </c>
      <c r="G65" s="156">
        <f t="shared" ref="G65:G67" si="36">SUM(H65:K65)</f>
        <v>192.1</v>
      </c>
      <c r="H65" s="156">
        <v>56.1</v>
      </c>
      <c r="I65" s="156">
        <v>40</v>
      </c>
      <c r="J65" s="156">
        <v>40</v>
      </c>
      <c r="K65" s="156">
        <v>56</v>
      </c>
    </row>
    <row r="66" spans="1:11" ht="26.25" customHeight="1">
      <c r="A66" s="254" t="s">
        <v>566</v>
      </c>
      <c r="B66" s="260" t="s">
        <v>2</v>
      </c>
      <c r="C66" s="158">
        <v>1033</v>
      </c>
      <c r="D66" s="156"/>
      <c r="E66" s="156">
        <v>984.3</v>
      </c>
      <c r="F66" s="156">
        <v>27.5</v>
      </c>
      <c r="G66" s="156">
        <f t="shared" si="36"/>
        <v>40.6</v>
      </c>
      <c r="H66" s="156">
        <v>11.5</v>
      </c>
      <c r="I66" s="156">
        <v>8.8000000000000007</v>
      </c>
      <c r="J66" s="156">
        <v>8.8000000000000007</v>
      </c>
      <c r="K66" s="156">
        <v>11.5</v>
      </c>
    </row>
    <row r="67" spans="1:11" ht="30.75" hidden="1" customHeight="1">
      <c r="A67" s="236"/>
      <c r="B67" s="160"/>
      <c r="C67" s="142"/>
      <c r="D67" s="138"/>
      <c r="E67" s="138"/>
      <c r="F67" s="138"/>
      <c r="G67" s="140">
        <f t="shared" si="36"/>
        <v>0</v>
      </c>
      <c r="H67" s="136"/>
      <c r="I67" s="136"/>
      <c r="J67" s="136"/>
      <c r="K67" s="136"/>
    </row>
    <row r="68" spans="1:11" ht="30.75" customHeight="1">
      <c r="A68" s="254" t="s">
        <v>638</v>
      </c>
      <c r="B68" s="257" t="s">
        <v>637</v>
      </c>
      <c r="C68" s="158">
        <v>1035</v>
      </c>
      <c r="D68" s="156">
        <f>SUM(D69)</f>
        <v>0</v>
      </c>
      <c r="E68" s="156">
        <f t="shared" ref="E68:K68" si="37">SUM(E69)</f>
        <v>0</v>
      </c>
      <c r="F68" s="156">
        <f t="shared" si="37"/>
        <v>9.9</v>
      </c>
      <c r="G68" s="156">
        <f t="shared" si="37"/>
        <v>0</v>
      </c>
      <c r="H68" s="156">
        <f t="shared" si="37"/>
        <v>0</v>
      </c>
      <c r="I68" s="156">
        <f t="shared" si="37"/>
        <v>0</v>
      </c>
      <c r="J68" s="156">
        <f t="shared" si="37"/>
        <v>0</v>
      </c>
      <c r="K68" s="156">
        <f t="shared" si="37"/>
        <v>0</v>
      </c>
    </row>
    <row r="69" spans="1:11" ht="50.25" customHeight="1">
      <c r="A69" s="236"/>
      <c r="B69" s="258" t="s">
        <v>384</v>
      </c>
      <c r="C69" s="142"/>
      <c r="D69" s="133"/>
      <c r="E69" s="133"/>
      <c r="F69" s="133">
        <v>9.9</v>
      </c>
      <c r="G69" s="155"/>
      <c r="H69" s="245"/>
      <c r="I69" s="245"/>
      <c r="J69" s="245"/>
      <c r="K69" s="245"/>
    </row>
    <row r="70" spans="1:11" ht="30.75" customHeight="1">
      <c r="A70" s="174" t="s">
        <v>186</v>
      </c>
      <c r="B70" s="170" t="s">
        <v>544</v>
      </c>
      <c r="C70" s="139"/>
      <c r="D70" s="296">
        <f>SUM(D72,D85,D98)</f>
        <v>2319.6</v>
      </c>
      <c r="E70" s="296">
        <f>SUM(E72,E85,E98)</f>
        <v>2863.7000000000003</v>
      </c>
      <c r="F70" s="296">
        <f>SUM(F72,F85,F98)</f>
        <v>9168.9</v>
      </c>
      <c r="G70" s="195">
        <f t="shared" ref="G70:K70" si="38">SUM(G72,G85,G98)</f>
        <v>18539.118999999999</v>
      </c>
      <c r="H70" s="296">
        <f t="shared" si="38"/>
        <v>8689.3850000000002</v>
      </c>
      <c r="I70" s="296">
        <f t="shared" si="38"/>
        <v>7996.634</v>
      </c>
      <c r="J70" s="296">
        <f t="shared" si="38"/>
        <v>593.40000000000009</v>
      </c>
      <c r="K70" s="195">
        <f t="shared" si="38"/>
        <v>1259.7</v>
      </c>
    </row>
    <row r="71" spans="1:11" ht="30.75" customHeight="1">
      <c r="A71" s="178"/>
      <c r="B71" s="172" t="s">
        <v>181</v>
      </c>
      <c r="C71" s="142"/>
      <c r="D71" s="138"/>
      <c r="E71" s="138"/>
      <c r="F71" s="138"/>
      <c r="G71" s="137"/>
      <c r="H71" s="138"/>
      <c r="I71" s="138"/>
      <c r="J71" s="164"/>
      <c r="K71" s="164"/>
    </row>
    <row r="72" spans="1:11" ht="30.75" customHeight="1">
      <c r="A72" s="237" t="s">
        <v>559</v>
      </c>
      <c r="B72" s="249" t="s">
        <v>183</v>
      </c>
      <c r="C72" s="250">
        <v>1010</v>
      </c>
      <c r="D72" s="140">
        <f>SUM(D73,D79,D80,D81)</f>
        <v>93.100000000000009</v>
      </c>
      <c r="E72" s="140">
        <f t="shared" ref="E72:K72" si="39">SUM(E73,E79,E80,E81)</f>
        <v>0</v>
      </c>
      <c r="F72" s="140">
        <f t="shared" si="39"/>
        <v>7262.4000000000005</v>
      </c>
      <c r="G72" s="140">
        <f>SUM(H72:K72)</f>
        <v>16358.319</v>
      </c>
      <c r="H72" s="140">
        <f t="shared" si="39"/>
        <v>7951.6849999999995</v>
      </c>
      <c r="I72" s="140">
        <f t="shared" si="39"/>
        <v>7727.634</v>
      </c>
      <c r="J72" s="140">
        <f t="shared" si="39"/>
        <v>157</v>
      </c>
      <c r="K72" s="140">
        <f t="shared" si="39"/>
        <v>522</v>
      </c>
    </row>
    <row r="73" spans="1:11" ht="30.75" customHeight="1">
      <c r="A73" s="297" t="s">
        <v>546</v>
      </c>
      <c r="B73" s="298" t="s">
        <v>571</v>
      </c>
      <c r="C73" s="299">
        <v>1011</v>
      </c>
      <c r="D73" s="156">
        <f>SUM(D74:D78)</f>
        <v>73.900000000000006</v>
      </c>
      <c r="E73" s="156">
        <f t="shared" ref="E73:K73" si="40">SUM(E74:E78)</f>
        <v>0</v>
      </c>
      <c r="F73" s="156">
        <f t="shared" si="40"/>
        <v>2986.7000000000003</v>
      </c>
      <c r="G73" s="156">
        <f>SUM(H73:K73)</f>
        <v>7358.4</v>
      </c>
      <c r="H73" s="156">
        <f t="shared" si="40"/>
        <v>3847.085</v>
      </c>
      <c r="I73" s="156">
        <f t="shared" si="40"/>
        <v>2832.3150000000001</v>
      </c>
      <c r="J73" s="156">
        <f t="shared" si="40"/>
        <v>157</v>
      </c>
      <c r="K73" s="156">
        <f t="shared" si="40"/>
        <v>522</v>
      </c>
    </row>
    <row r="74" spans="1:11" ht="30.75" customHeight="1">
      <c r="A74" s="300"/>
      <c r="B74" s="301" t="s">
        <v>237</v>
      </c>
      <c r="C74" s="302"/>
      <c r="D74" s="133">
        <f>35.9-12.9</f>
        <v>23</v>
      </c>
      <c r="E74" s="133"/>
      <c r="F74" s="133">
        <v>4.5999999999999996</v>
      </c>
      <c r="G74" s="133">
        <f t="shared" ref="G74:G78" si="41">SUM(H74:K74)</f>
        <v>0</v>
      </c>
      <c r="H74" s="133"/>
      <c r="I74" s="133"/>
      <c r="J74" s="133"/>
      <c r="K74" s="133"/>
    </row>
    <row r="75" spans="1:11" ht="30.75" customHeight="1">
      <c r="A75" s="300"/>
      <c r="B75" s="301" t="s">
        <v>221</v>
      </c>
      <c r="C75" s="302"/>
      <c r="D75" s="133">
        <v>15.3</v>
      </c>
      <c r="E75" s="133"/>
      <c r="F75" s="133">
        <v>2225.5</v>
      </c>
      <c r="G75" s="133">
        <f t="shared" si="41"/>
        <v>6568</v>
      </c>
      <c r="H75" s="133">
        <v>3567.1849999999999</v>
      </c>
      <c r="I75" s="133">
        <f>1938.815+800</f>
        <v>2738.8150000000001</v>
      </c>
      <c r="J75" s="133"/>
      <c r="K75" s="133">
        <v>262</v>
      </c>
    </row>
    <row r="76" spans="1:11" ht="30.75" customHeight="1">
      <c r="A76" s="300"/>
      <c r="B76" s="303" t="s">
        <v>213</v>
      </c>
      <c r="C76" s="302"/>
      <c r="D76" s="133">
        <v>31.6</v>
      </c>
      <c r="E76" s="133"/>
      <c r="F76" s="133">
        <v>347.3</v>
      </c>
      <c r="G76" s="133">
        <f t="shared" si="41"/>
        <v>483.6</v>
      </c>
      <c r="H76" s="133">
        <v>200</v>
      </c>
      <c r="I76" s="133">
        <v>20</v>
      </c>
      <c r="J76" s="133">
        <v>83.6</v>
      </c>
      <c r="K76" s="133">
        <v>180</v>
      </c>
    </row>
    <row r="77" spans="1:11" ht="30.75" customHeight="1">
      <c r="A77" s="300"/>
      <c r="B77" s="303" t="s">
        <v>385</v>
      </c>
      <c r="C77" s="302"/>
      <c r="D77" s="133">
        <v>4</v>
      </c>
      <c r="E77" s="133"/>
      <c r="F77" s="133">
        <v>40.799999999999997</v>
      </c>
      <c r="G77" s="133">
        <f t="shared" si="41"/>
        <v>39.5</v>
      </c>
      <c r="H77" s="133">
        <v>9.9</v>
      </c>
      <c r="I77" s="133">
        <v>9.8000000000000007</v>
      </c>
      <c r="J77" s="133">
        <v>9.8000000000000007</v>
      </c>
      <c r="K77" s="133">
        <v>10</v>
      </c>
    </row>
    <row r="78" spans="1:11" ht="30.75" customHeight="1">
      <c r="A78" s="300"/>
      <c r="B78" s="303" t="s">
        <v>215</v>
      </c>
      <c r="C78" s="302"/>
      <c r="D78" s="133">
        <v>0</v>
      </c>
      <c r="E78" s="133"/>
      <c r="F78" s="133">
        <v>368.5</v>
      </c>
      <c r="G78" s="133">
        <f t="shared" si="41"/>
        <v>267.29999999999995</v>
      </c>
      <c r="H78" s="133">
        <v>70</v>
      </c>
      <c r="I78" s="133">
        <v>63.7</v>
      </c>
      <c r="J78" s="133">
        <v>63.6</v>
      </c>
      <c r="K78" s="133">
        <v>70</v>
      </c>
    </row>
    <row r="79" spans="1:11" ht="30.75" customHeight="1">
      <c r="A79" s="297" t="s">
        <v>547</v>
      </c>
      <c r="B79" s="304" t="s">
        <v>1</v>
      </c>
      <c r="C79" s="299">
        <v>1012</v>
      </c>
      <c r="D79" s="156"/>
      <c r="E79" s="156"/>
      <c r="F79" s="156">
        <v>2560.6</v>
      </c>
      <c r="G79" s="156">
        <f>H79+I79+J79+K79</f>
        <v>7270.23</v>
      </c>
      <c r="H79" s="156">
        <v>3367.1</v>
      </c>
      <c r="I79" s="156">
        <f>3456.53+446.6</f>
        <v>3903.13</v>
      </c>
      <c r="J79" s="156"/>
      <c r="K79" s="156"/>
    </row>
    <row r="80" spans="1:11" ht="30.75" customHeight="1">
      <c r="A80" s="297" t="s">
        <v>548</v>
      </c>
      <c r="B80" s="304" t="s">
        <v>2</v>
      </c>
      <c r="C80" s="299">
        <v>1013</v>
      </c>
      <c r="D80" s="156"/>
      <c r="E80" s="156"/>
      <c r="F80" s="156">
        <v>554.6</v>
      </c>
      <c r="G80" s="156">
        <f>H80+I80+J80+K80</f>
        <v>1578.6890000000001</v>
      </c>
      <c r="H80" s="156">
        <v>737.5</v>
      </c>
      <c r="I80" s="156">
        <f>754.589+86.6</f>
        <v>841.18900000000008</v>
      </c>
      <c r="J80" s="156"/>
      <c r="K80" s="156"/>
    </row>
    <row r="81" spans="1:11" ht="30.75" customHeight="1">
      <c r="A81" s="297" t="s">
        <v>549</v>
      </c>
      <c r="B81" s="304" t="s">
        <v>570</v>
      </c>
      <c r="C81" s="299">
        <v>1015</v>
      </c>
      <c r="D81" s="156">
        <f>SUM(D82:D84)</f>
        <v>19.2</v>
      </c>
      <c r="E81" s="156">
        <f t="shared" ref="E81:K81" si="42">SUM(E82:E84)</f>
        <v>0</v>
      </c>
      <c r="F81" s="156">
        <f t="shared" si="42"/>
        <v>1160.5</v>
      </c>
      <c r="G81" s="156">
        <f>SUM(H81:K81)</f>
        <v>151</v>
      </c>
      <c r="H81" s="156">
        <f t="shared" si="42"/>
        <v>0</v>
      </c>
      <c r="I81" s="156">
        <f t="shared" si="42"/>
        <v>151</v>
      </c>
      <c r="J81" s="156">
        <f t="shared" si="42"/>
        <v>0</v>
      </c>
      <c r="K81" s="156">
        <f t="shared" si="42"/>
        <v>0</v>
      </c>
    </row>
    <row r="82" spans="1:11" ht="30.75" customHeight="1">
      <c r="A82" s="255"/>
      <c r="B82" s="258" t="s">
        <v>539</v>
      </c>
      <c r="C82" s="135"/>
      <c r="D82" s="133">
        <v>19.2</v>
      </c>
      <c r="E82" s="133"/>
      <c r="F82" s="133"/>
      <c r="G82" s="133">
        <f t="shared" ref="G82:G84" si="43">SUM(H82:K82)</f>
        <v>0</v>
      </c>
      <c r="H82" s="133"/>
      <c r="I82" s="133"/>
      <c r="J82" s="133"/>
      <c r="K82" s="133"/>
    </row>
    <row r="83" spans="1:11" ht="30.75" customHeight="1">
      <c r="A83" s="255"/>
      <c r="B83" s="258" t="s">
        <v>701</v>
      </c>
      <c r="C83" s="135"/>
      <c r="D83" s="133"/>
      <c r="E83" s="133"/>
      <c r="F83" s="133"/>
      <c r="G83" s="133">
        <f t="shared" si="43"/>
        <v>1</v>
      </c>
      <c r="H83" s="133"/>
      <c r="I83" s="133">
        <v>1</v>
      </c>
      <c r="J83" s="133"/>
      <c r="K83" s="133"/>
    </row>
    <row r="84" spans="1:11" ht="30.75" customHeight="1">
      <c r="A84" s="255"/>
      <c r="B84" s="258" t="s">
        <v>386</v>
      </c>
      <c r="C84" s="135"/>
      <c r="D84" s="133"/>
      <c r="E84" s="133"/>
      <c r="F84" s="133">
        <v>1160.5</v>
      </c>
      <c r="G84" s="133">
        <f t="shared" si="43"/>
        <v>150</v>
      </c>
      <c r="H84" s="133"/>
      <c r="I84" s="133">
        <v>150</v>
      </c>
      <c r="J84" s="133"/>
      <c r="K84" s="133"/>
    </row>
    <row r="85" spans="1:11" ht="30.75" customHeight="1">
      <c r="A85" s="237" t="s">
        <v>583</v>
      </c>
      <c r="B85" s="251" t="s">
        <v>184</v>
      </c>
      <c r="C85" s="250">
        <v>1020</v>
      </c>
      <c r="D85" s="140">
        <f>SUM(D86,D93)</f>
        <v>2226.5</v>
      </c>
      <c r="E85" s="140">
        <f t="shared" ref="E85:K85" si="44">SUM(E86,E93)</f>
        <v>936.4</v>
      </c>
      <c r="F85" s="140">
        <f t="shared" si="44"/>
        <v>1872.7</v>
      </c>
      <c r="G85" s="140">
        <f>SUM(H85:K85)</f>
        <v>2180.8000000000002</v>
      </c>
      <c r="H85" s="140">
        <f t="shared" si="44"/>
        <v>737.7</v>
      </c>
      <c r="I85" s="140">
        <f t="shared" si="44"/>
        <v>269</v>
      </c>
      <c r="J85" s="140">
        <f t="shared" si="44"/>
        <v>436.40000000000003</v>
      </c>
      <c r="K85" s="140">
        <f t="shared" si="44"/>
        <v>737.7</v>
      </c>
    </row>
    <row r="86" spans="1:11" ht="30.75" customHeight="1">
      <c r="A86" s="254" t="s">
        <v>550</v>
      </c>
      <c r="B86" s="257" t="s">
        <v>571</v>
      </c>
      <c r="C86" s="158">
        <v>1021</v>
      </c>
      <c r="D86" s="156">
        <f>SUM(D87:D92)</f>
        <v>2226.5</v>
      </c>
      <c r="E86" s="156">
        <f t="shared" ref="E86:K86" si="45">SUM(E87:E92)</f>
        <v>0</v>
      </c>
      <c r="F86" s="156">
        <f t="shared" si="45"/>
        <v>1663.9</v>
      </c>
      <c r="G86" s="156">
        <f>SUM(H86:K86)</f>
        <v>2180.8000000000002</v>
      </c>
      <c r="H86" s="156">
        <f t="shared" si="45"/>
        <v>737.7</v>
      </c>
      <c r="I86" s="156">
        <f t="shared" si="45"/>
        <v>269</v>
      </c>
      <c r="J86" s="156">
        <f t="shared" si="45"/>
        <v>436.40000000000003</v>
      </c>
      <c r="K86" s="156">
        <f t="shared" si="45"/>
        <v>737.7</v>
      </c>
    </row>
    <row r="87" spans="1:11" ht="30.75" customHeight="1">
      <c r="A87" s="255"/>
      <c r="B87" s="258" t="s">
        <v>213</v>
      </c>
      <c r="C87" s="135"/>
      <c r="D87" s="133">
        <v>1204.2</v>
      </c>
      <c r="E87" s="133"/>
      <c r="F87" s="133">
        <v>840.5</v>
      </c>
      <c r="G87" s="133">
        <f t="shared" ref="G87:G92" si="46">SUM(H87:K87)</f>
        <v>1307.4000000000001</v>
      </c>
      <c r="H87" s="133">
        <v>500</v>
      </c>
      <c r="I87" s="133">
        <v>70</v>
      </c>
      <c r="J87" s="133">
        <v>237.4</v>
      </c>
      <c r="K87" s="133">
        <v>500</v>
      </c>
    </row>
    <row r="88" spans="1:11" ht="30.75" customHeight="1">
      <c r="A88" s="255"/>
      <c r="B88" s="258" t="s">
        <v>385</v>
      </c>
      <c r="C88" s="135"/>
      <c r="D88" s="133">
        <v>97.2</v>
      </c>
      <c r="E88" s="133"/>
      <c r="F88" s="133">
        <v>78.7</v>
      </c>
      <c r="G88" s="133">
        <f t="shared" si="46"/>
        <v>106.8</v>
      </c>
      <c r="H88" s="133">
        <v>26.7</v>
      </c>
      <c r="I88" s="133">
        <v>26.7</v>
      </c>
      <c r="J88" s="133">
        <v>26.7</v>
      </c>
      <c r="K88" s="133">
        <v>26.7</v>
      </c>
    </row>
    <row r="89" spans="1:11" ht="30.75" customHeight="1">
      <c r="A89" s="255"/>
      <c r="B89" s="258" t="s">
        <v>215</v>
      </c>
      <c r="C89" s="135"/>
      <c r="D89" s="133">
        <v>887.9</v>
      </c>
      <c r="E89" s="133"/>
      <c r="F89" s="133">
        <v>492.6</v>
      </c>
      <c r="G89" s="133">
        <f t="shared" si="46"/>
        <v>722.6</v>
      </c>
      <c r="H89" s="133">
        <v>200</v>
      </c>
      <c r="I89" s="133">
        <v>161.30000000000001</v>
      </c>
      <c r="J89" s="133">
        <v>161.30000000000001</v>
      </c>
      <c r="K89" s="133">
        <v>200</v>
      </c>
    </row>
    <row r="90" spans="1:11" ht="30.75" customHeight="1">
      <c r="A90" s="255"/>
      <c r="B90" s="258" t="s">
        <v>387</v>
      </c>
      <c r="C90" s="135"/>
      <c r="D90" s="133">
        <v>37.200000000000003</v>
      </c>
      <c r="E90" s="133"/>
      <c r="F90" s="133">
        <v>40</v>
      </c>
      <c r="G90" s="133">
        <f t="shared" si="46"/>
        <v>44</v>
      </c>
      <c r="H90" s="133">
        <v>11</v>
      </c>
      <c r="I90" s="133">
        <v>11</v>
      </c>
      <c r="J90" s="133">
        <v>11</v>
      </c>
      <c r="K90" s="133">
        <v>11</v>
      </c>
    </row>
    <row r="91" spans="1:11" ht="30.75" customHeight="1">
      <c r="A91" s="255"/>
      <c r="B91" s="258" t="s">
        <v>334</v>
      </c>
      <c r="C91" s="135"/>
      <c r="D91" s="133"/>
      <c r="E91" s="133"/>
      <c r="F91" s="133">
        <v>62.1</v>
      </c>
      <c r="G91" s="133">
        <f t="shared" si="46"/>
        <v>0</v>
      </c>
      <c r="H91" s="133"/>
      <c r="I91" s="133"/>
      <c r="J91" s="133"/>
      <c r="K91" s="133"/>
    </row>
    <row r="92" spans="1:11" ht="30.75" customHeight="1">
      <c r="A92" s="255"/>
      <c r="B92" s="258" t="s">
        <v>388</v>
      </c>
      <c r="C92" s="135"/>
      <c r="D92" s="133"/>
      <c r="E92" s="133"/>
      <c r="F92" s="133">
        <v>150</v>
      </c>
      <c r="G92" s="133">
        <f t="shared" si="46"/>
        <v>0</v>
      </c>
      <c r="H92" s="133"/>
      <c r="I92" s="133"/>
      <c r="J92" s="133"/>
      <c r="K92" s="133"/>
    </row>
    <row r="93" spans="1:11" ht="30.75" customHeight="1">
      <c r="A93" s="254" t="s">
        <v>551</v>
      </c>
      <c r="B93" s="257" t="s">
        <v>572</v>
      </c>
      <c r="C93" s="158">
        <v>1025</v>
      </c>
      <c r="D93" s="156">
        <f>SUM(D94:D97)</f>
        <v>0</v>
      </c>
      <c r="E93" s="156">
        <f t="shared" ref="E93" si="47">SUM(E94:E97)</f>
        <v>936.4</v>
      </c>
      <c r="F93" s="156">
        <f t="shared" ref="F93" si="48">SUM(F94:F97)</f>
        <v>208.8</v>
      </c>
      <c r="G93" s="156">
        <f t="shared" ref="G93" si="49">SUM(G94:G97)</f>
        <v>0</v>
      </c>
      <c r="H93" s="156">
        <f t="shared" ref="H93" si="50">SUM(H94:H97)</f>
        <v>0</v>
      </c>
      <c r="I93" s="156">
        <f t="shared" ref="I93" si="51">SUM(I94:I97)</f>
        <v>0</v>
      </c>
      <c r="J93" s="156">
        <f t="shared" ref="J93" si="52">SUM(J94:J97)</f>
        <v>0</v>
      </c>
      <c r="K93" s="156">
        <f t="shared" ref="K93" si="53">SUM(K94:K97)</f>
        <v>0</v>
      </c>
    </row>
    <row r="94" spans="1:11" ht="30.75" customHeight="1">
      <c r="A94" s="255"/>
      <c r="B94" s="241" t="s">
        <v>213</v>
      </c>
      <c r="C94" s="135"/>
      <c r="D94" s="245"/>
      <c r="E94" s="133">
        <v>477</v>
      </c>
      <c r="F94" s="133">
        <v>208.8</v>
      </c>
      <c r="G94" s="133"/>
      <c r="H94" s="133"/>
      <c r="I94" s="133"/>
      <c r="J94" s="133"/>
      <c r="K94" s="133"/>
    </row>
    <row r="95" spans="1:11" ht="30.75" customHeight="1">
      <c r="A95" s="255"/>
      <c r="B95" s="241" t="s">
        <v>214</v>
      </c>
      <c r="C95" s="135"/>
      <c r="D95" s="245"/>
      <c r="E95" s="133">
        <v>45.9</v>
      </c>
      <c r="F95" s="133"/>
      <c r="G95" s="133"/>
      <c r="H95" s="133"/>
      <c r="I95" s="133"/>
      <c r="J95" s="133"/>
      <c r="K95" s="133"/>
    </row>
    <row r="96" spans="1:11" ht="30.75" customHeight="1">
      <c r="A96" s="255"/>
      <c r="B96" s="241" t="s">
        <v>215</v>
      </c>
      <c r="C96" s="135"/>
      <c r="D96" s="245"/>
      <c r="E96" s="133">
        <v>413.5</v>
      </c>
      <c r="F96" s="133"/>
      <c r="G96" s="133"/>
      <c r="H96" s="133"/>
      <c r="I96" s="133"/>
      <c r="J96" s="133"/>
      <c r="K96" s="133"/>
    </row>
    <row r="97" spans="1:11" ht="44.25" customHeight="1">
      <c r="A97" s="255"/>
      <c r="B97" s="256" t="s">
        <v>384</v>
      </c>
      <c r="C97" s="135"/>
      <c r="D97" s="133"/>
      <c r="E97" s="133"/>
      <c r="F97" s="133"/>
      <c r="G97" s="133"/>
      <c r="H97" s="133"/>
      <c r="I97" s="133"/>
      <c r="J97" s="133"/>
      <c r="K97" s="133"/>
    </row>
    <row r="98" spans="1:11" ht="30" customHeight="1">
      <c r="A98" s="237" t="s">
        <v>584</v>
      </c>
      <c r="B98" s="252" t="s">
        <v>185</v>
      </c>
      <c r="C98" s="250">
        <v>1030</v>
      </c>
      <c r="D98" s="140">
        <f>SUM(D99)</f>
        <v>0</v>
      </c>
      <c r="E98" s="140">
        <f>SUM(E99)</f>
        <v>1927.3000000000002</v>
      </c>
      <c r="F98" s="140">
        <f>SUM(F99)</f>
        <v>33.799999999999997</v>
      </c>
      <c r="G98" s="140">
        <f t="shared" ref="G98:K98" si="54">SUM(G99)</f>
        <v>0</v>
      </c>
      <c r="H98" s="140">
        <f t="shared" si="54"/>
        <v>0</v>
      </c>
      <c r="I98" s="140">
        <f t="shared" si="54"/>
        <v>0</v>
      </c>
      <c r="J98" s="140">
        <f t="shared" si="54"/>
        <v>0</v>
      </c>
      <c r="K98" s="140">
        <f t="shared" si="54"/>
        <v>0</v>
      </c>
    </row>
    <row r="99" spans="1:11" ht="30" customHeight="1">
      <c r="A99" s="297" t="s">
        <v>567</v>
      </c>
      <c r="B99" s="305" t="s">
        <v>185</v>
      </c>
      <c r="C99" s="299">
        <v>1035</v>
      </c>
      <c r="D99" s="306">
        <f t="shared" ref="D99:K99" si="55">SUM(D100:D106)</f>
        <v>0</v>
      </c>
      <c r="E99" s="306">
        <f t="shared" si="55"/>
        <v>1927.3000000000002</v>
      </c>
      <c r="F99" s="306">
        <f t="shared" si="55"/>
        <v>33.799999999999997</v>
      </c>
      <c r="G99" s="306">
        <f t="shared" si="55"/>
        <v>0</v>
      </c>
      <c r="H99" s="306">
        <f t="shared" si="55"/>
        <v>0</v>
      </c>
      <c r="I99" s="306">
        <f t="shared" si="55"/>
        <v>0</v>
      </c>
      <c r="J99" s="306">
        <f t="shared" si="55"/>
        <v>0</v>
      </c>
      <c r="K99" s="306">
        <f t="shared" si="55"/>
        <v>0</v>
      </c>
    </row>
    <row r="100" spans="1:11" ht="30" customHeight="1">
      <c r="A100" s="238"/>
      <c r="B100" s="241" t="s">
        <v>213</v>
      </c>
      <c r="C100" s="267"/>
      <c r="D100" s="133"/>
      <c r="E100" s="133">
        <v>848.1</v>
      </c>
      <c r="F100" s="245"/>
      <c r="G100" s="133">
        <f t="shared" ref="G100" si="56">SUM(H100:K100)</f>
        <v>0</v>
      </c>
      <c r="H100" s="245"/>
      <c r="I100" s="245"/>
      <c r="J100" s="263"/>
      <c r="K100" s="263"/>
    </row>
    <row r="101" spans="1:11" ht="30" customHeight="1">
      <c r="A101" s="238"/>
      <c r="B101" s="241" t="s">
        <v>214</v>
      </c>
      <c r="C101" s="267"/>
      <c r="D101" s="133"/>
      <c r="E101" s="133">
        <v>81.599999999999994</v>
      </c>
      <c r="F101" s="245"/>
      <c r="G101" s="133">
        <f t="shared" ref="G101:G105" si="57">SUM(H101:K101)</f>
        <v>0</v>
      </c>
      <c r="H101" s="245"/>
      <c r="I101" s="245"/>
      <c r="J101" s="263"/>
      <c r="K101" s="263"/>
    </row>
    <row r="102" spans="1:11" ht="30" customHeight="1">
      <c r="A102" s="238"/>
      <c r="B102" s="241" t="s">
        <v>215</v>
      </c>
      <c r="C102" s="267"/>
      <c r="D102" s="133"/>
      <c r="E102" s="133">
        <v>735.1</v>
      </c>
      <c r="F102" s="245"/>
      <c r="G102" s="133">
        <f t="shared" si="57"/>
        <v>0</v>
      </c>
      <c r="H102" s="245"/>
      <c r="I102" s="245"/>
      <c r="J102" s="263"/>
      <c r="K102" s="263"/>
    </row>
    <row r="103" spans="1:11" ht="30" customHeight="1">
      <c r="A103" s="238"/>
      <c r="B103" s="241" t="s">
        <v>216</v>
      </c>
      <c r="C103" s="267"/>
      <c r="D103" s="133"/>
      <c r="E103" s="133">
        <v>41.5</v>
      </c>
      <c r="F103" s="245"/>
      <c r="G103" s="133">
        <f t="shared" si="57"/>
        <v>0</v>
      </c>
      <c r="H103" s="245"/>
      <c r="I103" s="245"/>
      <c r="J103" s="263"/>
      <c r="K103" s="263"/>
    </row>
    <row r="104" spans="1:11" ht="45" customHeight="1">
      <c r="A104" s="238"/>
      <c r="B104" s="181" t="s">
        <v>384</v>
      </c>
      <c r="C104" s="267"/>
      <c r="D104" s="133"/>
      <c r="E104" s="133">
        <f>SUM(F104:I104)</f>
        <v>33.799999999999997</v>
      </c>
      <c r="F104" s="245">
        <v>33.799999999999997</v>
      </c>
      <c r="G104" s="133">
        <f t="shared" si="57"/>
        <v>0</v>
      </c>
      <c r="H104" s="245"/>
      <c r="I104" s="245"/>
      <c r="J104" s="263"/>
      <c r="K104" s="263"/>
    </row>
    <row r="105" spans="1:11" ht="24.75" customHeight="1">
      <c r="A105" s="238"/>
      <c r="B105" s="241" t="s">
        <v>218</v>
      </c>
      <c r="C105" s="135"/>
      <c r="D105" s="133"/>
      <c r="E105" s="133">
        <v>11.8</v>
      </c>
      <c r="F105" s="133"/>
      <c r="G105" s="133">
        <f t="shared" si="57"/>
        <v>0</v>
      </c>
      <c r="H105" s="133"/>
      <c r="I105" s="133"/>
      <c r="J105" s="262"/>
      <c r="K105" s="262"/>
    </row>
    <row r="106" spans="1:11" ht="24.75" customHeight="1">
      <c r="A106" s="238"/>
      <c r="B106" s="241" t="s">
        <v>655</v>
      </c>
      <c r="C106" s="135"/>
      <c r="D106" s="133"/>
      <c r="E106" s="133">
        <f>209.2-33.8</f>
        <v>175.39999999999998</v>
      </c>
      <c r="F106" s="133"/>
      <c r="G106" s="133"/>
      <c r="H106" s="133"/>
      <c r="I106" s="133"/>
      <c r="J106" s="262"/>
      <c r="K106" s="262"/>
    </row>
    <row r="107" spans="1:11" ht="45" customHeight="1">
      <c r="A107" s="308" t="s">
        <v>202</v>
      </c>
      <c r="B107" s="309" t="s">
        <v>607</v>
      </c>
      <c r="C107" s="302"/>
      <c r="D107" s="307">
        <f>SUM(D109)</f>
        <v>12.9</v>
      </c>
      <c r="E107" s="307">
        <f>E112</f>
        <v>0</v>
      </c>
      <c r="F107" s="307">
        <f t="shared" ref="F107:K107" si="58">SUM(F109)</f>
        <v>6.6</v>
      </c>
      <c r="G107" s="306">
        <f t="shared" si="58"/>
        <v>0</v>
      </c>
      <c r="H107" s="306">
        <f t="shared" si="58"/>
        <v>0</v>
      </c>
      <c r="I107" s="306">
        <f t="shared" si="58"/>
        <v>0</v>
      </c>
      <c r="J107" s="306">
        <f t="shared" si="58"/>
        <v>0</v>
      </c>
      <c r="K107" s="306">
        <f t="shared" si="58"/>
        <v>0</v>
      </c>
    </row>
    <row r="108" spans="1:11" ht="30" customHeight="1">
      <c r="A108" s="312"/>
      <c r="B108" s="313" t="s">
        <v>181</v>
      </c>
      <c r="C108" s="302"/>
      <c r="D108" s="306"/>
      <c r="E108" s="310"/>
      <c r="F108" s="310"/>
      <c r="G108" s="310"/>
      <c r="H108" s="310"/>
      <c r="I108" s="310"/>
      <c r="J108" s="311"/>
      <c r="K108" s="311"/>
    </row>
    <row r="109" spans="1:11" ht="27" customHeight="1">
      <c r="A109" s="314" t="s">
        <v>574</v>
      </c>
      <c r="B109" s="315" t="s">
        <v>183</v>
      </c>
      <c r="C109" s="316">
        <v>1010</v>
      </c>
      <c r="D109" s="317">
        <f>D110</f>
        <v>12.9</v>
      </c>
      <c r="E109" s="310">
        <f>SUM(E110)</f>
        <v>0</v>
      </c>
      <c r="F109" s="310">
        <f t="shared" ref="F109:K110" si="59">SUM(F110)</f>
        <v>6.6</v>
      </c>
      <c r="G109" s="310">
        <f t="shared" si="59"/>
        <v>0</v>
      </c>
      <c r="H109" s="310">
        <f t="shared" si="59"/>
        <v>0</v>
      </c>
      <c r="I109" s="310">
        <f t="shared" si="59"/>
        <v>0</v>
      </c>
      <c r="J109" s="310">
        <f t="shared" si="59"/>
        <v>0</v>
      </c>
      <c r="K109" s="310">
        <f t="shared" si="59"/>
        <v>0</v>
      </c>
    </row>
    <row r="110" spans="1:11" ht="27" customHeight="1">
      <c r="A110" s="297" t="s">
        <v>552</v>
      </c>
      <c r="B110" s="298" t="s">
        <v>571</v>
      </c>
      <c r="C110" s="299">
        <v>1011</v>
      </c>
      <c r="D110" s="306">
        <v>12.9</v>
      </c>
      <c r="E110" s="310">
        <f>SUM(E111)</f>
        <v>0</v>
      </c>
      <c r="F110" s="310">
        <f t="shared" si="59"/>
        <v>6.6</v>
      </c>
      <c r="G110" s="310">
        <f t="shared" si="59"/>
        <v>0</v>
      </c>
      <c r="H110" s="310">
        <f t="shared" si="59"/>
        <v>0</v>
      </c>
      <c r="I110" s="310">
        <f t="shared" si="59"/>
        <v>0</v>
      </c>
      <c r="J110" s="310">
        <f t="shared" si="59"/>
        <v>0</v>
      </c>
      <c r="K110" s="310">
        <f t="shared" si="59"/>
        <v>0</v>
      </c>
    </row>
    <row r="111" spans="1:11" ht="24.75" customHeight="1">
      <c r="A111" s="300"/>
      <c r="B111" s="301" t="s">
        <v>237</v>
      </c>
      <c r="C111" s="302"/>
      <c r="D111" s="310">
        <v>12.9</v>
      </c>
      <c r="E111" s="310"/>
      <c r="F111" s="310">
        <v>6.6</v>
      </c>
      <c r="G111" s="310"/>
      <c r="H111" s="310"/>
      <c r="I111" s="310"/>
      <c r="J111" s="311"/>
      <c r="K111" s="311"/>
    </row>
    <row r="112" spans="1:11" ht="24.75" customHeight="1">
      <c r="A112" s="237" t="s">
        <v>653</v>
      </c>
      <c r="B112" s="252" t="s">
        <v>185</v>
      </c>
      <c r="C112" s="250">
        <v>1030</v>
      </c>
      <c r="D112" s="310"/>
      <c r="E112" s="306"/>
      <c r="F112" s="310"/>
      <c r="G112" s="310"/>
      <c r="H112" s="310"/>
      <c r="I112" s="310"/>
      <c r="J112" s="311"/>
      <c r="K112" s="311"/>
    </row>
    <row r="113" spans="1:11" ht="24.75" customHeight="1">
      <c r="A113" s="297" t="s">
        <v>654</v>
      </c>
      <c r="B113" s="305" t="s">
        <v>185</v>
      </c>
      <c r="C113" s="299">
        <v>1035</v>
      </c>
      <c r="D113" s="310"/>
      <c r="E113" s="306"/>
      <c r="F113" s="310"/>
      <c r="G113" s="310"/>
      <c r="H113" s="310"/>
      <c r="I113" s="310"/>
      <c r="J113" s="311"/>
      <c r="K113" s="311"/>
    </row>
    <row r="114" spans="1:11" ht="24.75" customHeight="1">
      <c r="A114" s="300"/>
      <c r="B114" s="241" t="s">
        <v>655</v>
      </c>
      <c r="C114" s="302"/>
      <c r="D114" s="310"/>
      <c r="E114" s="310"/>
      <c r="F114" s="310"/>
      <c r="G114" s="310"/>
      <c r="H114" s="310"/>
      <c r="I114" s="310"/>
      <c r="J114" s="311"/>
      <c r="K114" s="311"/>
    </row>
    <row r="115" spans="1:11" ht="30" customHeight="1">
      <c r="A115" s="176" t="s">
        <v>305</v>
      </c>
      <c r="B115" s="173" t="s">
        <v>573</v>
      </c>
      <c r="C115" s="239"/>
      <c r="D115" s="307">
        <f t="shared" ref="D115:K115" si="60">SUM(D117,D126,D144)</f>
        <v>23408.5</v>
      </c>
      <c r="E115" s="137">
        <f>SUM(E117,E126,E144)</f>
        <v>6195</v>
      </c>
      <c r="F115" s="307">
        <f>SUM(F117,F126,F144)</f>
        <v>6394.5</v>
      </c>
      <c r="G115" s="137">
        <f t="shared" si="60"/>
        <v>0</v>
      </c>
      <c r="H115" s="137">
        <f t="shared" si="60"/>
        <v>0</v>
      </c>
      <c r="I115" s="137">
        <f t="shared" si="60"/>
        <v>0</v>
      </c>
      <c r="J115" s="137">
        <f t="shared" si="60"/>
        <v>0</v>
      </c>
      <c r="K115" s="137">
        <f t="shared" si="60"/>
        <v>0</v>
      </c>
    </row>
    <row r="116" spans="1:11" ht="30.75" customHeight="1">
      <c r="A116" s="238"/>
      <c r="B116" s="240" t="s">
        <v>181</v>
      </c>
      <c r="C116" s="139"/>
      <c r="D116" s="137"/>
      <c r="E116" s="137"/>
      <c r="F116" s="137"/>
      <c r="G116" s="137"/>
      <c r="H116" s="137"/>
      <c r="I116" s="137"/>
      <c r="J116" s="233"/>
      <c r="K116" s="233"/>
    </row>
    <row r="117" spans="1:11" ht="42" customHeight="1">
      <c r="A117" s="237" t="s">
        <v>575</v>
      </c>
      <c r="B117" s="253" t="s">
        <v>183</v>
      </c>
      <c r="C117" s="250">
        <v>1010</v>
      </c>
      <c r="D117" s="140">
        <f>SUM(D118,D121,D122,D123)</f>
        <v>214.30000000000149</v>
      </c>
      <c r="E117" s="140">
        <f t="shared" ref="E117:K117" si="61">SUM(E118,E121,E122,E123)</f>
        <v>3909.2</v>
      </c>
      <c r="F117" s="140">
        <f t="shared" si="61"/>
        <v>4079.2</v>
      </c>
      <c r="G117" s="140">
        <f t="shared" si="61"/>
        <v>0</v>
      </c>
      <c r="H117" s="140">
        <f t="shared" si="61"/>
        <v>0</v>
      </c>
      <c r="I117" s="140">
        <f t="shared" si="61"/>
        <v>0</v>
      </c>
      <c r="J117" s="140">
        <f t="shared" si="61"/>
        <v>0</v>
      </c>
      <c r="K117" s="140">
        <f t="shared" si="61"/>
        <v>0</v>
      </c>
    </row>
    <row r="118" spans="1:11" ht="26.25" customHeight="1">
      <c r="A118" s="254" t="s">
        <v>553</v>
      </c>
      <c r="B118" s="181" t="s">
        <v>571</v>
      </c>
      <c r="C118" s="158">
        <v>1011</v>
      </c>
      <c r="D118" s="156">
        <f>SUM(D119:D120)</f>
        <v>56.900000000000034</v>
      </c>
      <c r="E118" s="156">
        <f t="shared" ref="E118:K118" si="62">SUM(E119:E120)</f>
        <v>115.6</v>
      </c>
      <c r="F118" s="156">
        <f t="shared" si="62"/>
        <v>357.6</v>
      </c>
      <c r="G118" s="156">
        <f t="shared" si="62"/>
        <v>0</v>
      </c>
      <c r="H118" s="156">
        <f t="shared" si="62"/>
        <v>0</v>
      </c>
      <c r="I118" s="156">
        <f t="shared" si="62"/>
        <v>0</v>
      </c>
      <c r="J118" s="156">
        <f t="shared" si="62"/>
        <v>0</v>
      </c>
      <c r="K118" s="156">
        <f t="shared" si="62"/>
        <v>0</v>
      </c>
    </row>
    <row r="119" spans="1:11" ht="26.25" customHeight="1">
      <c r="A119" s="255"/>
      <c r="B119" s="256" t="s">
        <v>237</v>
      </c>
      <c r="C119" s="135"/>
      <c r="D119" s="133"/>
      <c r="E119" s="133"/>
      <c r="F119" s="133">
        <v>97</v>
      </c>
      <c r="G119" s="245"/>
      <c r="H119" s="245"/>
      <c r="I119" s="245"/>
      <c r="J119" s="245"/>
      <c r="K119" s="245"/>
    </row>
    <row r="120" spans="1:11" ht="28.5" customHeight="1">
      <c r="A120" s="255"/>
      <c r="B120" s="241" t="s">
        <v>221</v>
      </c>
      <c r="C120" s="135"/>
      <c r="D120" s="133">
        <f>447.3-390.4</f>
        <v>56.900000000000034</v>
      </c>
      <c r="E120" s="133">
        <v>115.6</v>
      </c>
      <c r="F120" s="133">
        <v>260.60000000000002</v>
      </c>
      <c r="G120" s="133"/>
      <c r="H120" s="133"/>
      <c r="I120" s="133"/>
      <c r="J120" s="262"/>
      <c r="K120" s="262"/>
    </row>
    <row r="121" spans="1:11" ht="24.75" customHeight="1">
      <c r="A121" s="254" t="s">
        <v>608</v>
      </c>
      <c r="B121" s="264" t="s">
        <v>1</v>
      </c>
      <c r="C121" s="158">
        <v>1012</v>
      </c>
      <c r="D121" s="156">
        <f>13066.2-12935.8</f>
        <v>130.40000000000146</v>
      </c>
      <c r="E121" s="156">
        <v>3117.2</v>
      </c>
      <c r="F121" s="156">
        <v>3043.3</v>
      </c>
      <c r="G121" s="156"/>
      <c r="H121" s="156"/>
      <c r="I121" s="155"/>
      <c r="J121" s="265"/>
      <c r="K121" s="265"/>
    </row>
    <row r="122" spans="1:11" ht="27.75" customHeight="1">
      <c r="A122" s="254" t="s">
        <v>609</v>
      </c>
      <c r="B122" s="264" t="s">
        <v>2</v>
      </c>
      <c r="C122" s="158">
        <v>1013</v>
      </c>
      <c r="D122" s="156">
        <f>2840.8-2813.8</f>
        <v>27</v>
      </c>
      <c r="E122" s="156">
        <v>676.4</v>
      </c>
      <c r="F122" s="156">
        <v>660.3</v>
      </c>
      <c r="G122" s="156"/>
      <c r="H122" s="155"/>
      <c r="I122" s="155"/>
      <c r="J122" s="265"/>
      <c r="K122" s="265"/>
    </row>
    <row r="123" spans="1:11" ht="27.75" customHeight="1">
      <c r="A123" s="254" t="s">
        <v>639</v>
      </c>
      <c r="B123" s="264" t="s">
        <v>570</v>
      </c>
      <c r="C123" s="158">
        <v>1015</v>
      </c>
      <c r="D123" s="156">
        <f>SUM(D124:D125)</f>
        <v>0</v>
      </c>
      <c r="E123" s="156">
        <f t="shared" ref="E123:K123" si="63">SUM(E124:E125)</f>
        <v>0</v>
      </c>
      <c r="F123" s="156">
        <f t="shared" si="63"/>
        <v>18</v>
      </c>
      <c r="G123" s="156">
        <f t="shared" si="63"/>
        <v>0</v>
      </c>
      <c r="H123" s="156">
        <f t="shared" si="63"/>
        <v>0</v>
      </c>
      <c r="I123" s="156">
        <f t="shared" si="63"/>
        <v>0</v>
      </c>
      <c r="J123" s="156">
        <f t="shared" si="63"/>
        <v>0</v>
      </c>
      <c r="K123" s="156">
        <f t="shared" si="63"/>
        <v>0</v>
      </c>
    </row>
    <row r="124" spans="1:11" ht="27.75" customHeight="1">
      <c r="A124" s="261"/>
      <c r="B124" s="241" t="s">
        <v>230</v>
      </c>
      <c r="C124" s="135"/>
      <c r="D124" s="133"/>
      <c r="E124" s="133"/>
      <c r="F124" s="133">
        <v>6.5</v>
      </c>
      <c r="G124" s="133"/>
      <c r="H124" s="245"/>
      <c r="I124" s="245"/>
      <c r="J124" s="263"/>
      <c r="K124" s="263"/>
    </row>
    <row r="125" spans="1:11" ht="27.75" customHeight="1">
      <c r="A125" s="261"/>
      <c r="B125" s="241" t="s">
        <v>220</v>
      </c>
      <c r="C125" s="135"/>
      <c r="D125" s="133"/>
      <c r="E125" s="133"/>
      <c r="F125" s="133">
        <v>11.5</v>
      </c>
      <c r="G125" s="133"/>
      <c r="H125" s="245"/>
      <c r="I125" s="245"/>
      <c r="J125" s="263"/>
      <c r="K125" s="263"/>
    </row>
    <row r="126" spans="1:11" ht="30" customHeight="1">
      <c r="A126" s="237" t="s">
        <v>446</v>
      </c>
      <c r="B126" s="266" t="s">
        <v>184</v>
      </c>
      <c r="C126" s="250">
        <v>1020</v>
      </c>
      <c r="D126" s="140">
        <f t="shared" ref="D126:K126" si="64">SUM(D135,D134,D133,D127)</f>
        <v>17018.199999999997</v>
      </c>
      <c r="E126" s="140">
        <f t="shared" si="64"/>
        <v>417.8</v>
      </c>
      <c r="F126" s="140">
        <f t="shared" si="64"/>
        <v>2297.8000000000002</v>
      </c>
      <c r="G126" s="140">
        <f t="shared" si="64"/>
        <v>0</v>
      </c>
      <c r="H126" s="140">
        <f t="shared" si="64"/>
        <v>0</v>
      </c>
      <c r="I126" s="140">
        <f t="shared" si="64"/>
        <v>0</v>
      </c>
      <c r="J126" s="140">
        <f t="shared" si="64"/>
        <v>0</v>
      </c>
      <c r="K126" s="140">
        <f t="shared" si="64"/>
        <v>0</v>
      </c>
    </row>
    <row r="127" spans="1:11" ht="30" customHeight="1">
      <c r="A127" s="254" t="s">
        <v>610</v>
      </c>
      <c r="B127" s="257" t="s">
        <v>571</v>
      </c>
      <c r="C127" s="158">
        <v>1021</v>
      </c>
      <c r="D127" s="156">
        <f t="shared" ref="D127:K127" si="65">SUM(D128:D132)</f>
        <v>89.600000000000009</v>
      </c>
      <c r="E127" s="156">
        <f t="shared" si="65"/>
        <v>28.2</v>
      </c>
      <c r="F127" s="156">
        <f t="shared" si="65"/>
        <v>46.000000000000007</v>
      </c>
      <c r="G127" s="156">
        <f t="shared" si="65"/>
        <v>0</v>
      </c>
      <c r="H127" s="156">
        <f t="shared" si="65"/>
        <v>0</v>
      </c>
      <c r="I127" s="156">
        <f t="shared" si="65"/>
        <v>0</v>
      </c>
      <c r="J127" s="156">
        <f t="shared" si="65"/>
        <v>0</v>
      </c>
      <c r="K127" s="156">
        <f t="shared" si="65"/>
        <v>0</v>
      </c>
    </row>
    <row r="128" spans="1:11" ht="30" customHeight="1">
      <c r="A128" s="261"/>
      <c r="B128" s="241" t="s">
        <v>222</v>
      </c>
      <c r="C128" s="267"/>
      <c r="D128" s="133">
        <v>56.1</v>
      </c>
      <c r="E128" s="133">
        <v>20.9</v>
      </c>
      <c r="F128" s="133">
        <v>29.1</v>
      </c>
      <c r="G128" s="133"/>
      <c r="H128" s="245"/>
      <c r="I128" s="245"/>
      <c r="J128" s="263"/>
      <c r="K128" s="263"/>
    </row>
    <row r="129" spans="1:11" ht="30" customHeight="1">
      <c r="A129" s="261"/>
      <c r="B129" s="241" t="s">
        <v>280</v>
      </c>
      <c r="C129" s="267"/>
      <c r="D129" s="133">
        <v>6.6</v>
      </c>
      <c r="E129" s="133">
        <v>3.3</v>
      </c>
      <c r="F129" s="133"/>
      <c r="G129" s="133"/>
      <c r="H129" s="245"/>
      <c r="I129" s="245"/>
      <c r="J129" s="263"/>
      <c r="K129" s="263"/>
    </row>
    <row r="130" spans="1:11" ht="30" customHeight="1">
      <c r="A130" s="261"/>
      <c r="B130" s="241" t="s">
        <v>389</v>
      </c>
      <c r="C130" s="267"/>
      <c r="D130" s="133">
        <v>1.4</v>
      </c>
      <c r="E130" s="133">
        <v>2.6</v>
      </c>
      <c r="F130" s="133">
        <v>14.3</v>
      </c>
      <c r="G130" s="133"/>
      <c r="H130" s="245"/>
      <c r="I130" s="245"/>
      <c r="J130" s="263"/>
      <c r="K130" s="263"/>
    </row>
    <row r="131" spans="1:11" ht="30" customHeight="1">
      <c r="A131" s="261"/>
      <c r="B131" s="241" t="s">
        <v>270</v>
      </c>
      <c r="C131" s="267"/>
      <c r="D131" s="133"/>
      <c r="E131" s="133"/>
      <c r="F131" s="133">
        <v>2.6</v>
      </c>
      <c r="G131" s="133"/>
      <c r="H131" s="245"/>
      <c r="I131" s="245"/>
      <c r="J131" s="263"/>
      <c r="K131" s="263"/>
    </row>
    <row r="132" spans="1:11" ht="30" customHeight="1">
      <c r="A132" s="261"/>
      <c r="B132" s="241" t="s">
        <v>225</v>
      </c>
      <c r="C132" s="267"/>
      <c r="D132" s="133">
        <v>25.5</v>
      </c>
      <c r="E132" s="133">
        <v>1.4</v>
      </c>
      <c r="F132" s="133"/>
      <c r="G132" s="133"/>
      <c r="H132" s="245"/>
      <c r="I132" s="245"/>
      <c r="J132" s="263"/>
      <c r="K132" s="263"/>
    </row>
    <row r="133" spans="1:11" ht="30" customHeight="1">
      <c r="A133" s="254" t="s">
        <v>611</v>
      </c>
      <c r="B133" s="264" t="s">
        <v>1</v>
      </c>
      <c r="C133" s="158">
        <v>1022</v>
      </c>
      <c r="D133" s="156">
        <f>938.4+12935.8</f>
        <v>13874.199999999999</v>
      </c>
      <c r="E133" s="156">
        <v>311.2</v>
      </c>
      <c r="F133" s="156">
        <v>1818.8</v>
      </c>
      <c r="G133" s="156"/>
      <c r="H133" s="156"/>
      <c r="I133" s="156"/>
      <c r="J133" s="159"/>
      <c r="K133" s="159"/>
    </row>
    <row r="134" spans="1:11" ht="30" customHeight="1">
      <c r="A134" s="254" t="s">
        <v>612</v>
      </c>
      <c r="B134" s="264" t="s">
        <v>2</v>
      </c>
      <c r="C134" s="158">
        <v>1023</v>
      </c>
      <c r="D134" s="156">
        <f>208.5+2813.8</f>
        <v>3022.3</v>
      </c>
      <c r="E134" s="156">
        <v>67.5</v>
      </c>
      <c r="F134" s="156">
        <v>394.7</v>
      </c>
      <c r="G134" s="156"/>
      <c r="H134" s="156"/>
      <c r="I134" s="156"/>
      <c r="J134" s="159"/>
      <c r="K134" s="159"/>
    </row>
    <row r="135" spans="1:11" ht="30" customHeight="1">
      <c r="A135" s="254" t="s">
        <v>640</v>
      </c>
      <c r="B135" s="269" t="s">
        <v>177</v>
      </c>
      <c r="C135" s="158">
        <v>1025</v>
      </c>
      <c r="D135" s="156">
        <f>SUM(D136:D143)</f>
        <v>32.1</v>
      </c>
      <c r="E135" s="156">
        <f t="shared" ref="E135:K135" si="66">SUM(E136:E143)</f>
        <v>10.9</v>
      </c>
      <c r="F135" s="156">
        <f t="shared" si="66"/>
        <v>38.299999999999997</v>
      </c>
      <c r="G135" s="156">
        <f t="shared" si="66"/>
        <v>0</v>
      </c>
      <c r="H135" s="156">
        <f t="shared" si="66"/>
        <v>0</v>
      </c>
      <c r="I135" s="156">
        <f t="shared" si="66"/>
        <v>0</v>
      </c>
      <c r="J135" s="156">
        <f t="shared" si="66"/>
        <v>0</v>
      </c>
      <c r="K135" s="156">
        <f t="shared" si="66"/>
        <v>0</v>
      </c>
    </row>
    <row r="136" spans="1:11" ht="30" customHeight="1">
      <c r="A136" s="261"/>
      <c r="B136" s="268" t="s">
        <v>223</v>
      </c>
      <c r="C136" s="135"/>
      <c r="D136" s="133">
        <v>26</v>
      </c>
      <c r="E136" s="133">
        <v>8.4</v>
      </c>
      <c r="F136" s="133">
        <v>7.6</v>
      </c>
      <c r="G136" s="133"/>
      <c r="H136" s="245"/>
      <c r="I136" s="245"/>
      <c r="J136" s="263"/>
      <c r="K136" s="263"/>
    </row>
    <row r="137" spans="1:11" ht="30" customHeight="1">
      <c r="A137" s="261"/>
      <c r="B137" s="268" t="s">
        <v>238</v>
      </c>
      <c r="C137" s="267"/>
      <c r="D137" s="133">
        <v>3.1</v>
      </c>
      <c r="E137" s="133">
        <v>2.5</v>
      </c>
      <c r="F137" s="133">
        <v>2.7</v>
      </c>
      <c r="G137" s="133"/>
      <c r="H137" s="245"/>
      <c r="I137" s="245"/>
      <c r="J137" s="263"/>
      <c r="K137" s="263"/>
    </row>
    <row r="138" spans="1:11" ht="30" customHeight="1">
      <c r="A138" s="261"/>
      <c r="B138" s="268" t="s">
        <v>239</v>
      </c>
      <c r="C138" s="267"/>
      <c r="D138" s="133">
        <v>3</v>
      </c>
      <c r="E138" s="133"/>
      <c r="F138" s="133"/>
      <c r="G138" s="156"/>
      <c r="H138" s="245"/>
      <c r="I138" s="245"/>
      <c r="J138" s="263"/>
      <c r="K138" s="263"/>
    </row>
    <row r="139" spans="1:11" ht="30" customHeight="1">
      <c r="A139" s="261"/>
      <c r="B139" s="268" t="s">
        <v>390</v>
      </c>
      <c r="C139" s="267"/>
      <c r="D139" s="133"/>
      <c r="E139" s="133"/>
      <c r="F139" s="133">
        <v>4.7</v>
      </c>
      <c r="G139" s="156"/>
      <c r="H139" s="245"/>
      <c r="I139" s="245"/>
      <c r="J139" s="263"/>
      <c r="K139" s="263"/>
    </row>
    <row r="140" spans="1:11" ht="30" customHeight="1">
      <c r="A140" s="261"/>
      <c r="B140" s="268" t="s">
        <v>391</v>
      </c>
      <c r="C140" s="267"/>
      <c r="D140" s="133"/>
      <c r="E140" s="133"/>
      <c r="F140" s="133">
        <v>1.9</v>
      </c>
      <c r="G140" s="156"/>
      <c r="H140" s="245"/>
      <c r="I140" s="245"/>
      <c r="J140" s="263"/>
      <c r="K140" s="263"/>
    </row>
    <row r="141" spans="1:11" ht="30" customHeight="1">
      <c r="A141" s="261"/>
      <c r="B141" s="268" t="s">
        <v>393</v>
      </c>
      <c r="C141" s="267"/>
      <c r="D141" s="133"/>
      <c r="E141" s="133"/>
      <c r="F141" s="133">
        <v>8.5</v>
      </c>
      <c r="G141" s="156"/>
      <c r="H141" s="245"/>
      <c r="I141" s="245"/>
      <c r="J141" s="263"/>
      <c r="K141" s="263"/>
    </row>
    <row r="142" spans="1:11" ht="30" customHeight="1">
      <c r="A142" s="261"/>
      <c r="B142" s="268" t="s">
        <v>327</v>
      </c>
      <c r="C142" s="267"/>
      <c r="D142" s="133"/>
      <c r="E142" s="133"/>
      <c r="F142" s="133">
        <v>10.1</v>
      </c>
      <c r="G142" s="156"/>
      <c r="H142" s="245"/>
      <c r="I142" s="245"/>
      <c r="J142" s="263"/>
      <c r="K142" s="263"/>
    </row>
    <row r="143" spans="1:11" ht="30" customHeight="1">
      <c r="A143" s="261"/>
      <c r="B143" s="241" t="s">
        <v>392</v>
      </c>
      <c r="C143" s="267"/>
      <c r="D143" s="245"/>
      <c r="E143" s="245"/>
      <c r="F143" s="133">
        <v>2.8</v>
      </c>
      <c r="G143" s="156"/>
      <c r="H143" s="245"/>
      <c r="I143" s="245"/>
      <c r="J143" s="263"/>
      <c r="K143" s="263"/>
    </row>
    <row r="144" spans="1:11" ht="32.25" customHeight="1">
      <c r="A144" s="237" t="s">
        <v>613</v>
      </c>
      <c r="B144" s="266" t="s">
        <v>185</v>
      </c>
      <c r="C144" s="250">
        <v>1030</v>
      </c>
      <c r="D144" s="140">
        <f>SUM(D147,D145,D146)</f>
        <v>6176</v>
      </c>
      <c r="E144" s="140">
        <f>SUM(E145:E147)</f>
        <v>1867.9999999999998</v>
      </c>
      <c r="F144" s="140">
        <f>SUM(F145:F146)</f>
        <v>17.5</v>
      </c>
      <c r="G144" s="140">
        <f t="shared" ref="G144:K144" si="67">SUM(G147)</f>
        <v>0</v>
      </c>
      <c r="H144" s="140">
        <f t="shared" si="67"/>
        <v>0</v>
      </c>
      <c r="I144" s="140">
        <f t="shared" si="67"/>
        <v>0</v>
      </c>
      <c r="J144" s="140">
        <f t="shared" si="67"/>
        <v>0</v>
      </c>
      <c r="K144" s="140">
        <f t="shared" si="67"/>
        <v>0</v>
      </c>
    </row>
    <row r="145" spans="1:11" ht="32.25" customHeight="1">
      <c r="A145" s="254" t="s">
        <v>641</v>
      </c>
      <c r="B145" s="269" t="s">
        <v>1</v>
      </c>
      <c r="C145" s="158">
        <v>1032</v>
      </c>
      <c r="D145" s="156">
        <v>4725.3</v>
      </c>
      <c r="E145" s="156">
        <v>1448.1</v>
      </c>
      <c r="F145" s="156">
        <v>14.4</v>
      </c>
      <c r="G145" s="156"/>
      <c r="H145" s="156"/>
      <c r="I145" s="156"/>
      <c r="J145" s="156"/>
      <c r="K145" s="156"/>
    </row>
    <row r="146" spans="1:11" ht="32.25" customHeight="1">
      <c r="A146" s="254" t="s">
        <v>642</v>
      </c>
      <c r="B146" s="269" t="s">
        <v>2</v>
      </c>
      <c r="C146" s="158">
        <v>1033</v>
      </c>
      <c r="D146" s="156">
        <v>1002.2</v>
      </c>
      <c r="E146" s="156">
        <v>314.3</v>
      </c>
      <c r="F146" s="156">
        <v>3.1</v>
      </c>
      <c r="G146" s="156"/>
      <c r="H146" s="156"/>
      <c r="I146" s="156"/>
      <c r="J146" s="156"/>
      <c r="K146" s="156"/>
    </row>
    <row r="147" spans="1:11" ht="32.25" customHeight="1">
      <c r="A147" s="297" t="s">
        <v>614</v>
      </c>
      <c r="B147" s="305" t="s">
        <v>185</v>
      </c>
      <c r="C147" s="299">
        <v>1035</v>
      </c>
      <c r="D147" s="306">
        <f t="shared" ref="D147:K147" si="68">SUM(D148:D163)</f>
        <v>448.5</v>
      </c>
      <c r="E147" s="306">
        <f t="shared" si="68"/>
        <v>105.6</v>
      </c>
      <c r="F147" s="306">
        <f t="shared" si="68"/>
        <v>0</v>
      </c>
      <c r="G147" s="306">
        <f t="shared" si="68"/>
        <v>0</v>
      </c>
      <c r="H147" s="306">
        <f t="shared" si="68"/>
        <v>0</v>
      </c>
      <c r="I147" s="306">
        <f t="shared" si="68"/>
        <v>0</v>
      </c>
      <c r="J147" s="306">
        <f t="shared" si="68"/>
        <v>0</v>
      </c>
      <c r="K147" s="306">
        <f t="shared" si="68"/>
        <v>0</v>
      </c>
    </row>
    <row r="148" spans="1:11" ht="32.25" customHeight="1">
      <c r="A148" s="238"/>
      <c r="B148" s="241" t="s">
        <v>227</v>
      </c>
      <c r="C148" s="267"/>
      <c r="D148" s="133">
        <v>10.5</v>
      </c>
      <c r="E148" s="133">
        <v>2.8</v>
      </c>
      <c r="F148" s="133"/>
      <c r="G148" s="133">
        <f t="shared" ref="G148:G160" si="69">SUM(H148:K148)</f>
        <v>0</v>
      </c>
      <c r="H148" s="245"/>
      <c r="I148" s="245"/>
      <c r="J148" s="263"/>
      <c r="K148" s="263"/>
    </row>
    <row r="149" spans="1:11" ht="32.25" customHeight="1">
      <c r="A149" s="238"/>
      <c r="B149" s="241" t="s">
        <v>228</v>
      </c>
      <c r="C149" s="267"/>
      <c r="D149" s="133"/>
      <c r="E149" s="133">
        <v>9.9</v>
      </c>
      <c r="F149" s="133"/>
      <c r="G149" s="133">
        <f t="shared" si="69"/>
        <v>0</v>
      </c>
      <c r="H149" s="245"/>
      <c r="I149" s="245"/>
      <c r="J149" s="263"/>
      <c r="K149" s="263"/>
    </row>
    <row r="150" spans="1:11" ht="32.25" customHeight="1">
      <c r="A150" s="238"/>
      <c r="B150" s="241" t="s">
        <v>229</v>
      </c>
      <c r="C150" s="267"/>
      <c r="D150" s="133">
        <v>14.3</v>
      </c>
      <c r="E150" s="133">
        <v>4.0999999999999996</v>
      </c>
      <c r="F150" s="133"/>
      <c r="G150" s="133">
        <f t="shared" si="69"/>
        <v>0</v>
      </c>
      <c r="H150" s="245"/>
      <c r="I150" s="245"/>
      <c r="J150" s="263"/>
      <c r="K150" s="263"/>
    </row>
    <row r="151" spans="1:11" ht="32.25" customHeight="1">
      <c r="A151" s="238"/>
      <c r="B151" s="241" t="s">
        <v>230</v>
      </c>
      <c r="C151" s="267"/>
      <c r="D151" s="133">
        <v>13.7</v>
      </c>
      <c r="E151" s="133">
        <v>3.8</v>
      </c>
      <c r="F151" s="133"/>
      <c r="G151" s="133">
        <f t="shared" si="69"/>
        <v>0</v>
      </c>
      <c r="H151" s="245"/>
      <c r="I151" s="245"/>
      <c r="J151" s="263"/>
      <c r="K151" s="263"/>
    </row>
    <row r="152" spans="1:11" ht="32.25" customHeight="1">
      <c r="A152" s="238"/>
      <c r="B152" s="241" t="s">
        <v>240</v>
      </c>
      <c r="C152" s="267"/>
      <c r="D152" s="133">
        <v>63.2</v>
      </c>
      <c r="E152" s="133"/>
      <c r="F152" s="133"/>
      <c r="G152" s="133">
        <f t="shared" si="69"/>
        <v>0</v>
      </c>
      <c r="H152" s="245"/>
      <c r="I152" s="245"/>
      <c r="J152" s="263"/>
      <c r="K152" s="263"/>
    </row>
    <row r="153" spans="1:11" ht="32.25" customHeight="1">
      <c r="A153" s="238"/>
      <c r="B153" s="241" t="s">
        <v>241</v>
      </c>
      <c r="C153" s="267"/>
      <c r="D153" s="133">
        <v>4.2</v>
      </c>
      <c r="E153" s="133"/>
      <c r="F153" s="133"/>
      <c r="G153" s="133">
        <f t="shared" si="69"/>
        <v>0</v>
      </c>
      <c r="H153" s="245"/>
      <c r="I153" s="245"/>
      <c r="J153" s="263"/>
      <c r="K153" s="263"/>
    </row>
    <row r="154" spans="1:11" ht="32.25" customHeight="1">
      <c r="A154" s="238"/>
      <c r="B154" s="241" t="s">
        <v>231</v>
      </c>
      <c r="C154" s="267"/>
      <c r="D154" s="133">
        <v>22.7</v>
      </c>
      <c r="E154" s="133">
        <v>10.5</v>
      </c>
      <c r="F154" s="133"/>
      <c r="G154" s="133">
        <f t="shared" si="69"/>
        <v>0</v>
      </c>
      <c r="H154" s="245"/>
      <c r="I154" s="245"/>
      <c r="J154" s="263"/>
      <c r="K154" s="263"/>
    </row>
    <row r="155" spans="1:11" ht="32.25" customHeight="1">
      <c r="A155" s="238"/>
      <c r="B155" s="268" t="s">
        <v>232</v>
      </c>
      <c r="C155" s="267"/>
      <c r="D155" s="133"/>
      <c r="E155" s="133">
        <v>1.7</v>
      </c>
      <c r="F155" s="133"/>
      <c r="G155" s="133">
        <f t="shared" si="69"/>
        <v>0</v>
      </c>
      <c r="H155" s="245"/>
      <c r="I155" s="245"/>
      <c r="J155" s="263"/>
      <c r="K155" s="263"/>
    </row>
    <row r="156" spans="1:11" ht="29.25" customHeight="1">
      <c r="A156" s="238"/>
      <c r="B156" s="241" t="s">
        <v>233</v>
      </c>
      <c r="C156" s="267"/>
      <c r="D156" s="133">
        <v>18</v>
      </c>
      <c r="E156" s="133">
        <v>4.9000000000000004</v>
      </c>
      <c r="F156" s="133"/>
      <c r="G156" s="133">
        <f t="shared" si="69"/>
        <v>0</v>
      </c>
      <c r="H156" s="245"/>
      <c r="I156" s="245"/>
      <c r="J156" s="263"/>
      <c r="K156" s="263"/>
    </row>
    <row r="157" spans="1:11" ht="32.25" customHeight="1">
      <c r="A157" s="238"/>
      <c r="B157" s="241" t="s">
        <v>234</v>
      </c>
      <c r="C157" s="267"/>
      <c r="D157" s="133">
        <v>4.8</v>
      </c>
      <c r="E157" s="133">
        <v>1.2</v>
      </c>
      <c r="F157" s="133"/>
      <c r="G157" s="133">
        <f t="shared" si="69"/>
        <v>0</v>
      </c>
      <c r="H157" s="245"/>
      <c r="I157" s="245"/>
      <c r="J157" s="263"/>
      <c r="K157" s="263"/>
    </row>
    <row r="158" spans="1:11" ht="32.25" customHeight="1">
      <c r="A158" s="238"/>
      <c r="B158" s="241" t="s">
        <v>235</v>
      </c>
      <c r="C158" s="267"/>
      <c r="D158" s="133">
        <v>7.7</v>
      </c>
      <c r="E158" s="133">
        <v>2.2000000000000002</v>
      </c>
      <c r="F158" s="133"/>
      <c r="G158" s="133">
        <f t="shared" si="69"/>
        <v>0</v>
      </c>
      <c r="H158" s="245"/>
      <c r="I158" s="245"/>
      <c r="J158" s="263"/>
      <c r="K158" s="263"/>
    </row>
    <row r="159" spans="1:11" ht="32.25" customHeight="1">
      <c r="A159" s="238"/>
      <c r="B159" s="241" t="s">
        <v>220</v>
      </c>
      <c r="C159" s="267"/>
      <c r="D159" s="133">
        <v>16.8</v>
      </c>
      <c r="E159" s="133">
        <v>4.5</v>
      </c>
      <c r="F159" s="133"/>
      <c r="G159" s="133">
        <f t="shared" si="69"/>
        <v>0</v>
      </c>
      <c r="H159" s="245"/>
      <c r="I159" s="245"/>
      <c r="J159" s="263"/>
      <c r="K159" s="263"/>
    </row>
    <row r="160" spans="1:11" ht="30" customHeight="1">
      <c r="A160" s="238"/>
      <c r="B160" s="241" t="s">
        <v>236</v>
      </c>
      <c r="C160" s="267"/>
      <c r="D160" s="133">
        <v>19.8</v>
      </c>
      <c r="E160" s="133">
        <v>3.8</v>
      </c>
      <c r="F160" s="133"/>
      <c r="G160" s="133">
        <f t="shared" si="69"/>
        <v>0</v>
      </c>
      <c r="H160" s="245"/>
      <c r="I160" s="245"/>
      <c r="J160" s="263"/>
      <c r="K160" s="263"/>
    </row>
    <row r="161" spans="1:11" ht="32.25" customHeight="1">
      <c r="A161" s="238"/>
      <c r="B161" s="241" t="s">
        <v>242</v>
      </c>
      <c r="C161" s="267"/>
      <c r="D161" s="133">
        <v>5</v>
      </c>
      <c r="E161" s="133"/>
      <c r="F161" s="133"/>
      <c r="G161" s="133"/>
      <c r="H161" s="245"/>
      <c r="I161" s="245"/>
      <c r="J161" s="263"/>
      <c r="K161" s="263"/>
    </row>
    <row r="162" spans="1:11" ht="32.25" customHeight="1">
      <c r="A162" s="238"/>
      <c r="B162" s="241" t="s">
        <v>226</v>
      </c>
      <c r="C162" s="267"/>
      <c r="D162" s="133">
        <v>13.6</v>
      </c>
      <c r="E162" s="133"/>
      <c r="F162" s="133"/>
      <c r="G162" s="133"/>
      <c r="H162" s="245"/>
      <c r="I162" s="245"/>
      <c r="J162" s="263"/>
      <c r="K162" s="263"/>
    </row>
    <row r="163" spans="1:11" ht="24.75" customHeight="1">
      <c r="A163" s="238"/>
      <c r="B163" s="241" t="s">
        <v>237</v>
      </c>
      <c r="C163" s="135"/>
      <c r="D163" s="133">
        <v>234.2</v>
      </c>
      <c r="E163" s="133">
        <v>56.2</v>
      </c>
      <c r="F163" s="133"/>
      <c r="G163" s="133">
        <f>SUM(H163:K163)</f>
        <v>0</v>
      </c>
      <c r="H163" s="133"/>
      <c r="I163" s="133"/>
      <c r="J163" s="262"/>
      <c r="K163" s="262"/>
    </row>
    <row r="164" spans="1:11" ht="44.25" customHeight="1">
      <c r="A164" s="308" t="s">
        <v>203</v>
      </c>
      <c r="B164" s="309" t="s">
        <v>615</v>
      </c>
      <c r="C164" s="302"/>
      <c r="D164" s="307">
        <f>SUM(D166)</f>
        <v>390.4</v>
      </c>
      <c r="E164" s="307">
        <f t="shared" ref="E164:K164" si="70">SUM(E166)</f>
        <v>0</v>
      </c>
      <c r="F164" s="307">
        <f t="shared" si="70"/>
        <v>19.399999999999999</v>
      </c>
      <c r="G164" s="307">
        <f t="shared" si="70"/>
        <v>0</v>
      </c>
      <c r="H164" s="307">
        <f t="shared" si="70"/>
        <v>0</v>
      </c>
      <c r="I164" s="307">
        <f t="shared" si="70"/>
        <v>0</v>
      </c>
      <c r="J164" s="307">
        <f t="shared" si="70"/>
        <v>0</v>
      </c>
      <c r="K164" s="307">
        <f t="shared" si="70"/>
        <v>0</v>
      </c>
    </row>
    <row r="165" spans="1:11" ht="24.75" customHeight="1">
      <c r="A165" s="312"/>
      <c r="B165" s="313" t="s">
        <v>181</v>
      </c>
      <c r="C165" s="302"/>
      <c r="D165" s="306"/>
      <c r="E165" s="310"/>
      <c r="F165" s="310"/>
      <c r="G165" s="310"/>
      <c r="H165" s="310"/>
      <c r="I165" s="310"/>
      <c r="J165" s="311"/>
      <c r="K165" s="311"/>
    </row>
    <row r="166" spans="1:11" ht="24.75" customHeight="1">
      <c r="A166" s="314" t="s">
        <v>310</v>
      </c>
      <c r="B166" s="315" t="s">
        <v>183</v>
      </c>
      <c r="C166" s="316">
        <v>1010</v>
      </c>
      <c r="D166" s="317">
        <f>D167</f>
        <v>390.4</v>
      </c>
      <c r="E166" s="306">
        <f>SUM(E167)</f>
        <v>0</v>
      </c>
      <c r="F166" s="306">
        <f t="shared" ref="F166:K167" si="71">SUM(F167)</f>
        <v>19.399999999999999</v>
      </c>
      <c r="G166" s="306">
        <f t="shared" si="71"/>
        <v>0</v>
      </c>
      <c r="H166" s="306">
        <f t="shared" si="71"/>
        <v>0</v>
      </c>
      <c r="I166" s="306">
        <f t="shared" si="71"/>
        <v>0</v>
      </c>
      <c r="J166" s="306">
        <f t="shared" si="71"/>
        <v>0</v>
      </c>
      <c r="K166" s="306">
        <f t="shared" si="71"/>
        <v>0</v>
      </c>
    </row>
    <row r="167" spans="1:11" ht="24.75" customHeight="1">
      <c r="A167" s="297" t="s">
        <v>554</v>
      </c>
      <c r="B167" s="298" t="s">
        <v>571</v>
      </c>
      <c r="C167" s="299">
        <v>1011</v>
      </c>
      <c r="D167" s="306">
        <v>390.4</v>
      </c>
      <c r="E167" s="310">
        <f>SUM(E168)</f>
        <v>0</v>
      </c>
      <c r="F167" s="310">
        <f t="shared" si="71"/>
        <v>19.399999999999999</v>
      </c>
      <c r="G167" s="310">
        <f t="shared" si="71"/>
        <v>0</v>
      </c>
      <c r="H167" s="310">
        <f t="shared" si="71"/>
        <v>0</v>
      </c>
      <c r="I167" s="310">
        <f t="shared" si="71"/>
        <v>0</v>
      </c>
      <c r="J167" s="310">
        <f t="shared" si="71"/>
        <v>0</v>
      </c>
      <c r="K167" s="310">
        <f t="shared" si="71"/>
        <v>0</v>
      </c>
    </row>
    <row r="168" spans="1:11" ht="24.75" customHeight="1">
      <c r="A168" s="300"/>
      <c r="B168" s="106" t="s">
        <v>221</v>
      </c>
      <c r="C168" s="302"/>
      <c r="D168" s="310">
        <v>390.4</v>
      </c>
      <c r="E168" s="310"/>
      <c r="F168" s="310">
        <v>19.399999999999999</v>
      </c>
      <c r="G168" s="310"/>
      <c r="H168" s="310"/>
      <c r="I168" s="310"/>
      <c r="J168" s="311"/>
      <c r="K168" s="311"/>
    </row>
    <row r="169" spans="1:11" ht="32.25" customHeight="1">
      <c r="A169" s="176" t="s">
        <v>306</v>
      </c>
      <c r="B169" s="173" t="s">
        <v>276</v>
      </c>
      <c r="C169" s="174"/>
      <c r="D169" s="137">
        <f>SUM(D171,D178)</f>
        <v>38</v>
      </c>
      <c r="E169" s="137">
        <f t="shared" ref="E169:K169" si="72">SUM(E171,E178)</f>
        <v>38.6</v>
      </c>
      <c r="F169" s="137">
        <f t="shared" si="72"/>
        <v>5.0999999999999996</v>
      </c>
      <c r="G169" s="307">
        <f t="shared" si="72"/>
        <v>1.5</v>
      </c>
      <c r="H169" s="137">
        <f t="shared" si="72"/>
        <v>1.5</v>
      </c>
      <c r="I169" s="137">
        <f t="shared" si="72"/>
        <v>0</v>
      </c>
      <c r="J169" s="137">
        <f t="shared" si="72"/>
        <v>0</v>
      </c>
      <c r="K169" s="137">
        <f t="shared" si="72"/>
        <v>0</v>
      </c>
    </row>
    <row r="170" spans="1:11" ht="26.25" customHeight="1">
      <c r="A170" s="187"/>
      <c r="B170" s="240" t="s">
        <v>181</v>
      </c>
      <c r="C170" s="139"/>
      <c r="D170" s="137"/>
      <c r="E170" s="137"/>
      <c r="F170" s="137"/>
      <c r="G170" s="137"/>
      <c r="H170" s="137"/>
      <c r="I170" s="137"/>
      <c r="J170" s="233"/>
      <c r="K170" s="233"/>
    </row>
    <row r="171" spans="1:11" ht="30.75" customHeight="1">
      <c r="A171" s="242" t="s">
        <v>577</v>
      </c>
      <c r="B171" s="266" t="s">
        <v>445</v>
      </c>
      <c r="C171" s="250">
        <v>1020</v>
      </c>
      <c r="D171" s="140">
        <f>SUM(D172,D175)</f>
        <v>0</v>
      </c>
      <c r="E171" s="140">
        <f t="shared" ref="E171:K171" si="73">SUM(E172,E175)</f>
        <v>0</v>
      </c>
      <c r="F171" s="140">
        <f t="shared" si="73"/>
        <v>5.0999999999999996</v>
      </c>
      <c r="G171" s="140">
        <f t="shared" si="73"/>
        <v>1.5</v>
      </c>
      <c r="H171" s="140">
        <f t="shared" si="73"/>
        <v>1.5</v>
      </c>
      <c r="I171" s="140">
        <f t="shared" si="73"/>
        <v>0</v>
      </c>
      <c r="J171" s="140">
        <f t="shared" si="73"/>
        <v>0</v>
      </c>
      <c r="K171" s="140">
        <f t="shared" si="73"/>
        <v>0</v>
      </c>
    </row>
    <row r="172" spans="1:11" ht="30.75" customHeight="1">
      <c r="A172" s="271" t="s">
        <v>555</v>
      </c>
      <c r="B172" s="269" t="s">
        <v>569</v>
      </c>
      <c r="C172" s="158">
        <v>1021</v>
      </c>
      <c r="D172" s="156">
        <f>SUM(D173:D174)</f>
        <v>0</v>
      </c>
      <c r="E172" s="156">
        <f>SUM(E173:E174)</f>
        <v>0</v>
      </c>
      <c r="F172" s="156">
        <f>SUM(F173:F174)</f>
        <v>3.1</v>
      </c>
      <c r="G172" s="156">
        <f>SUM(G173:G174)</f>
        <v>0</v>
      </c>
      <c r="H172" s="156">
        <f>SUM(H173:H174)</f>
        <v>0</v>
      </c>
      <c r="I172" s="156"/>
      <c r="J172" s="156"/>
      <c r="K172" s="156">
        <f>SUM(K173:K174)</f>
        <v>0</v>
      </c>
    </row>
    <row r="173" spans="1:11" ht="30.75" customHeight="1">
      <c r="A173" s="270"/>
      <c r="B173" s="268" t="s">
        <v>385</v>
      </c>
      <c r="C173" s="135"/>
      <c r="D173" s="133"/>
      <c r="E173" s="133"/>
      <c r="F173" s="133">
        <v>0.6</v>
      </c>
      <c r="G173" s="133"/>
      <c r="H173" s="133"/>
      <c r="I173" s="133"/>
      <c r="J173" s="262"/>
      <c r="K173" s="262"/>
    </row>
    <row r="174" spans="1:11" ht="30.75" customHeight="1">
      <c r="A174" s="270"/>
      <c r="B174" s="268" t="s">
        <v>215</v>
      </c>
      <c r="C174" s="135"/>
      <c r="D174" s="133"/>
      <c r="E174" s="133"/>
      <c r="F174" s="133">
        <v>2.5</v>
      </c>
      <c r="G174" s="133"/>
      <c r="H174" s="133"/>
      <c r="I174" s="133"/>
      <c r="J174" s="262"/>
      <c r="K174" s="262"/>
    </row>
    <row r="175" spans="1:11" ht="30.75" customHeight="1">
      <c r="A175" s="271" t="s">
        <v>556</v>
      </c>
      <c r="B175" s="269" t="s">
        <v>572</v>
      </c>
      <c r="C175" s="158">
        <v>1025</v>
      </c>
      <c r="D175" s="156">
        <f>SUM(D176:D177)</f>
        <v>0</v>
      </c>
      <c r="E175" s="156">
        <f t="shared" ref="E175:K175" si="74">SUM(E176:E177)</f>
        <v>0</v>
      </c>
      <c r="F175" s="156">
        <f t="shared" si="74"/>
        <v>2</v>
      </c>
      <c r="G175" s="156">
        <f t="shared" si="74"/>
        <v>1.5</v>
      </c>
      <c r="H175" s="156">
        <f t="shared" si="74"/>
        <v>1.5</v>
      </c>
      <c r="I175" s="156"/>
      <c r="J175" s="156">
        <f t="shared" si="74"/>
        <v>0</v>
      </c>
      <c r="K175" s="156">
        <f t="shared" si="74"/>
        <v>0</v>
      </c>
    </row>
    <row r="176" spans="1:11" ht="30.75" customHeight="1">
      <c r="A176" s="270"/>
      <c r="B176" s="268" t="s">
        <v>351</v>
      </c>
      <c r="C176" s="135"/>
      <c r="D176" s="133"/>
      <c r="E176" s="133"/>
      <c r="F176" s="133">
        <v>0.1</v>
      </c>
      <c r="G176" s="133"/>
      <c r="H176" s="133"/>
      <c r="I176" s="133"/>
      <c r="J176" s="262"/>
      <c r="K176" s="262"/>
    </row>
    <row r="177" spans="1:11" ht="30.75" customHeight="1">
      <c r="A177" s="270"/>
      <c r="B177" s="268" t="s">
        <v>243</v>
      </c>
      <c r="C177" s="135"/>
      <c r="D177" s="133"/>
      <c r="E177" s="133"/>
      <c r="F177" s="133">
        <v>1.9</v>
      </c>
      <c r="G177" s="133">
        <v>1.5</v>
      </c>
      <c r="H177" s="133">
        <v>1.5</v>
      </c>
      <c r="I177" s="133"/>
      <c r="J177" s="262">
        <v>0</v>
      </c>
      <c r="K177" s="262">
        <v>0</v>
      </c>
    </row>
    <row r="178" spans="1:11" ht="33" customHeight="1">
      <c r="A178" s="242" t="s">
        <v>558</v>
      </c>
      <c r="B178" s="266" t="s">
        <v>185</v>
      </c>
      <c r="C178" s="250">
        <v>1030</v>
      </c>
      <c r="D178" s="140">
        <f>SUM(D179)</f>
        <v>38</v>
      </c>
      <c r="E178" s="140">
        <f t="shared" ref="E178:K178" si="75">SUM(E179)</f>
        <v>38.6</v>
      </c>
      <c r="F178" s="140">
        <f t="shared" si="75"/>
        <v>0</v>
      </c>
      <c r="G178" s="140">
        <f t="shared" si="75"/>
        <v>0</v>
      </c>
      <c r="H178" s="140">
        <f t="shared" si="75"/>
        <v>0</v>
      </c>
      <c r="I178" s="140">
        <f t="shared" si="75"/>
        <v>0</v>
      </c>
      <c r="J178" s="140">
        <f t="shared" si="75"/>
        <v>0</v>
      </c>
      <c r="K178" s="140">
        <f t="shared" si="75"/>
        <v>0</v>
      </c>
    </row>
    <row r="179" spans="1:11" ht="33" customHeight="1">
      <c r="A179" s="297" t="s">
        <v>557</v>
      </c>
      <c r="B179" s="305" t="s">
        <v>185</v>
      </c>
      <c r="C179" s="299">
        <v>1035</v>
      </c>
      <c r="D179" s="306">
        <f>SUM(D180:D184)</f>
        <v>38</v>
      </c>
      <c r="E179" s="306">
        <f t="shared" ref="E179:K179" si="76">SUM(E180:E184)</f>
        <v>38.6</v>
      </c>
      <c r="F179" s="306">
        <f t="shared" si="76"/>
        <v>0</v>
      </c>
      <c r="G179" s="306">
        <f t="shared" si="76"/>
        <v>0</v>
      </c>
      <c r="H179" s="306">
        <f t="shared" si="76"/>
        <v>0</v>
      </c>
      <c r="I179" s="306">
        <f t="shared" si="76"/>
        <v>0</v>
      </c>
      <c r="J179" s="306">
        <f t="shared" si="76"/>
        <v>0</v>
      </c>
      <c r="K179" s="306">
        <f t="shared" si="76"/>
        <v>0</v>
      </c>
    </row>
    <row r="180" spans="1:11" ht="27.75" customHeight="1">
      <c r="A180" s="187"/>
      <c r="B180" s="256" t="s">
        <v>243</v>
      </c>
      <c r="C180" s="267"/>
      <c r="D180" s="133">
        <v>5.3</v>
      </c>
      <c r="E180" s="133">
        <v>6</v>
      </c>
      <c r="F180" s="245"/>
      <c r="G180" s="133">
        <f t="shared" ref="G180:G184" si="77">SUM(H180:K180)</f>
        <v>0</v>
      </c>
      <c r="H180" s="245"/>
      <c r="I180" s="245"/>
      <c r="J180" s="263"/>
      <c r="K180" s="263"/>
    </row>
    <row r="181" spans="1:11" ht="27.75" customHeight="1">
      <c r="A181" s="187"/>
      <c r="B181" s="241" t="s">
        <v>216</v>
      </c>
      <c r="C181" s="267"/>
      <c r="D181" s="133">
        <v>0.2</v>
      </c>
      <c r="E181" s="133">
        <v>0</v>
      </c>
      <c r="F181" s="245"/>
      <c r="G181" s="133">
        <f t="shared" si="77"/>
        <v>0</v>
      </c>
      <c r="H181" s="245"/>
      <c r="I181" s="245"/>
      <c r="J181" s="263"/>
      <c r="K181" s="263"/>
    </row>
    <row r="182" spans="1:11" ht="27.75" customHeight="1">
      <c r="A182" s="187"/>
      <c r="B182" s="241" t="s">
        <v>244</v>
      </c>
      <c r="C182" s="267"/>
      <c r="D182" s="133">
        <v>0.4</v>
      </c>
      <c r="E182" s="133">
        <v>0.4</v>
      </c>
      <c r="F182" s="245"/>
      <c r="G182" s="133">
        <f t="shared" si="77"/>
        <v>0</v>
      </c>
      <c r="H182" s="245"/>
      <c r="I182" s="245"/>
      <c r="J182" s="245"/>
      <c r="K182" s="245"/>
    </row>
    <row r="183" spans="1:11" ht="33" customHeight="1">
      <c r="A183" s="187"/>
      <c r="B183" s="241" t="s">
        <v>213</v>
      </c>
      <c r="C183" s="267"/>
      <c r="D183" s="133">
        <v>13.3</v>
      </c>
      <c r="E183" s="133">
        <v>13.3</v>
      </c>
      <c r="F183" s="245"/>
      <c r="G183" s="133">
        <f t="shared" si="77"/>
        <v>0</v>
      </c>
      <c r="H183" s="245"/>
      <c r="I183" s="245"/>
      <c r="J183" s="263"/>
      <c r="K183" s="263"/>
    </row>
    <row r="184" spans="1:11" ht="24.75" customHeight="1">
      <c r="A184" s="187"/>
      <c r="B184" s="241" t="s">
        <v>215</v>
      </c>
      <c r="C184" s="135"/>
      <c r="D184" s="133">
        <v>18.8</v>
      </c>
      <c r="E184" s="133">
        <v>18.899999999999999</v>
      </c>
      <c r="F184" s="133"/>
      <c r="G184" s="133">
        <f t="shared" si="77"/>
        <v>0</v>
      </c>
      <c r="H184" s="133"/>
      <c r="I184" s="133"/>
      <c r="J184" s="262"/>
      <c r="K184" s="262"/>
    </row>
    <row r="185" spans="1:11" ht="42.75" customHeight="1">
      <c r="A185" s="176" t="s">
        <v>297</v>
      </c>
      <c r="B185" s="177" t="s">
        <v>687</v>
      </c>
      <c r="C185" s="175"/>
      <c r="D185" s="137">
        <f t="shared" ref="D185:K185" si="78">SUM(D187,D235,D205)</f>
        <v>650.4</v>
      </c>
      <c r="E185" s="137">
        <f t="shared" si="78"/>
        <v>532.59999999999991</v>
      </c>
      <c r="F185" s="307">
        <f t="shared" si="78"/>
        <v>695.60000000000014</v>
      </c>
      <c r="G185" s="137">
        <f t="shared" si="78"/>
        <v>277</v>
      </c>
      <c r="H185" s="307">
        <f t="shared" si="78"/>
        <v>72.2</v>
      </c>
      <c r="I185" s="307">
        <f t="shared" si="78"/>
        <v>60.6</v>
      </c>
      <c r="J185" s="307">
        <f t="shared" si="78"/>
        <v>64.5</v>
      </c>
      <c r="K185" s="307">
        <f t="shared" si="78"/>
        <v>79.699999999999989</v>
      </c>
    </row>
    <row r="186" spans="1:11" ht="30" customHeight="1">
      <c r="A186" s="187"/>
      <c r="B186" s="240" t="s">
        <v>181</v>
      </c>
      <c r="C186" s="139"/>
      <c r="D186" s="137"/>
      <c r="E186" s="137"/>
      <c r="F186" s="137"/>
      <c r="G186" s="137"/>
      <c r="H186" s="137"/>
      <c r="I186" s="137"/>
      <c r="J186" s="233"/>
      <c r="K186" s="233"/>
    </row>
    <row r="187" spans="1:11" ht="44.25" customHeight="1">
      <c r="A187" s="242" t="s">
        <v>579</v>
      </c>
      <c r="B187" s="253" t="s">
        <v>183</v>
      </c>
      <c r="C187" s="250">
        <v>1010</v>
      </c>
      <c r="D187" s="140">
        <f>SUM(D188,D195,D196,D197)</f>
        <v>69.599999999999994</v>
      </c>
      <c r="E187" s="140">
        <f t="shared" ref="E187:K187" si="79">SUM(E188,E195,E196,E197)</f>
        <v>274</v>
      </c>
      <c r="F187" s="291">
        <f t="shared" si="79"/>
        <v>303.20000000000005</v>
      </c>
      <c r="G187" s="291">
        <f t="shared" si="79"/>
        <v>180.1</v>
      </c>
      <c r="H187" s="291">
        <f t="shared" si="79"/>
        <v>72.2</v>
      </c>
      <c r="I187" s="140">
        <f t="shared" si="79"/>
        <v>30.3</v>
      </c>
      <c r="J187" s="140">
        <f t="shared" si="79"/>
        <v>30.2</v>
      </c>
      <c r="K187" s="140">
        <f t="shared" si="79"/>
        <v>47.4</v>
      </c>
    </row>
    <row r="188" spans="1:11" ht="29.25" customHeight="1">
      <c r="A188" s="271" t="s">
        <v>561</v>
      </c>
      <c r="B188" s="181" t="s">
        <v>571</v>
      </c>
      <c r="C188" s="158">
        <v>1011</v>
      </c>
      <c r="D188" s="156">
        <f>SUM(D189:D194)</f>
        <v>65.599999999999994</v>
      </c>
      <c r="E188" s="156">
        <f t="shared" ref="E188:F188" si="80">SUM(E189:E194)</f>
        <v>243.2</v>
      </c>
      <c r="F188" s="156">
        <f t="shared" si="80"/>
        <v>148.9</v>
      </c>
      <c r="G188" s="156">
        <f t="shared" ref="G188:K188" si="81">SUM(G189:G193)</f>
        <v>105.1</v>
      </c>
      <c r="H188" s="156">
        <f t="shared" si="81"/>
        <v>45</v>
      </c>
      <c r="I188" s="156">
        <f t="shared" si="81"/>
        <v>15</v>
      </c>
      <c r="J188" s="156">
        <f t="shared" si="81"/>
        <v>15</v>
      </c>
      <c r="K188" s="156">
        <f t="shared" si="81"/>
        <v>30.1</v>
      </c>
    </row>
    <row r="189" spans="1:11" ht="29.25" customHeight="1">
      <c r="A189" s="270"/>
      <c r="B189" s="256" t="s">
        <v>237</v>
      </c>
      <c r="C189" s="135"/>
      <c r="D189" s="133"/>
      <c r="E189" s="133"/>
      <c r="F189" s="133">
        <v>67.099999999999994</v>
      </c>
      <c r="G189" s="133"/>
      <c r="H189" s="133"/>
      <c r="I189" s="133"/>
      <c r="J189" s="133"/>
      <c r="K189" s="133"/>
    </row>
    <row r="190" spans="1:11" ht="29.25" customHeight="1">
      <c r="A190" s="270"/>
      <c r="B190" s="256" t="s">
        <v>394</v>
      </c>
      <c r="C190" s="135"/>
      <c r="D190" s="133"/>
      <c r="E190" s="133"/>
      <c r="F190" s="133">
        <f>179.5-127.6</f>
        <v>51.900000000000006</v>
      </c>
      <c r="G190" s="133">
        <f>H190+I190+J190+K190</f>
        <v>45.1</v>
      </c>
      <c r="H190" s="133">
        <v>30</v>
      </c>
      <c r="I190" s="133"/>
      <c r="J190" s="133"/>
      <c r="K190" s="133">
        <v>15.1</v>
      </c>
    </row>
    <row r="191" spans="1:11" ht="29.25" customHeight="1">
      <c r="A191" s="270"/>
      <c r="B191" s="256" t="s">
        <v>236</v>
      </c>
      <c r="C191" s="135"/>
      <c r="D191" s="133"/>
      <c r="E191" s="133"/>
      <c r="F191" s="133"/>
      <c r="G191" s="133">
        <v>20</v>
      </c>
      <c r="H191" s="133">
        <v>5</v>
      </c>
      <c r="I191" s="133">
        <v>5</v>
      </c>
      <c r="J191" s="133">
        <v>5</v>
      </c>
      <c r="K191" s="133">
        <v>5</v>
      </c>
    </row>
    <row r="192" spans="1:11" ht="29.25" customHeight="1">
      <c r="A192" s="270"/>
      <c r="B192" s="256" t="s">
        <v>270</v>
      </c>
      <c r="C192" s="135"/>
      <c r="D192" s="133"/>
      <c r="E192" s="133"/>
      <c r="F192" s="133">
        <v>29.3</v>
      </c>
      <c r="G192" s="133">
        <v>40</v>
      </c>
      <c r="H192" s="133">
        <v>10</v>
      </c>
      <c r="I192" s="133">
        <v>10</v>
      </c>
      <c r="J192" s="133">
        <v>10</v>
      </c>
      <c r="K192" s="133">
        <v>10</v>
      </c>
    </row>
    <row r="193" spans="1:11" ht="29.25" customHeight="1">
      <c r="A193" s="270"/>
      <c r="B193" s="256" t="s">
        <v>395</v>
      </c>
      <c r="C193" s="135"/>
      <c r="D193" s="133"/>
      <c r="E193" s="133"/>
      <c r="F193" s="133">
        <v>0.6</v>
      </c>
      <c r="G193" s="133">
        <f>H193+I193+J193+K193</f>
        <v>0</v>
      </c>
      <c r="H193" s="133"/>
      <c r="I193" s="133"/>
      <c r="J193" s="133"/>
      <c r="K193" s="133"/>
    </row>
    <row r="194" spans="1:11" ht="24" customHeight="1">
      <c r="A194" s="270"/>
      <c r="B194" s="241" t="s">
        <v>221</v>
      </c>
      <c r="C194" s="135"/>
      <c r="D194" s="133">
        <v>65.599999999999994</v>
      </c>
      <c r="E194" s="133">
        <v>243.2</v>
      </c>
      <c r="F194" s="133"/>
      <c r="G194" s="133">
        <f>SUM(H194:K194)</f>
        <v>0</v>
      </c>
      <c r="H194" s="133"/>
      <c r="I194" s="133"/>
      <c r="J194" s="133"/>
      <c r="K194" s="133"/>
    </row>
    <row r="195" spans="1:11" ht="27" customHeight="1">
      <c r="A195" s="271" t="s">
        <v>616</v>
      </c>
      <c r="B195" s="264" t="s">
        <v>1</v>
      </c>
      <c r="C195" s="158">
        <v>1012</v>
      </c>
      <c r="D195" s="156">
        <v>3.3</v>
      </c>
      <c r="E195" s="156">
        <v>25.2</v>
      </c>
      <c r="F195" s="156">
        <v>39.9</v>
      </c>
      <c r="G195" s="156">
        <v>50</v>
      </c>
      <c r="H195" s="156">
        <v>12.5</v>
      </c>
      <c r="I195" s="156">
        <v>12.5</v>
      </c>
      <c r="J195" s="156">
        <v>12.5</v>
      </c>
      <c r="K195" s="156">
        <v>12.5</v>
      </c>
    </row>
    <row r="196" spans="1:11" ht="27" customHeight="1">
      <c r="A196" s="271" t="s">
        <v>617</v>
      </c>
      <c r="B196" s="264" t="s">
        <v>2</v>
      </c>
      <c r="C196" s="158">
        <v>1013</v>
      </c>
      <c r="D196" s="156">
        <v>0.7</v>
      </c>
      <c r="E196" s="156">
        <v>5.6</v>
      </c>
      <c r="F196" s="156">
        <v>8.8000000000000007</v>
      </c>
      <c r="G196" s="156">
        <f>H196+I196+J196+K196</f>
        <v>11</v>
      </c>
      <c r="H196" s="156">
        <v>2.7</v>
      </c>
      <c r="I196" s="156">
        <v>2.8</v>
      </c>
      <c r="J196" s="156">
        <v>2.7</v>
      </c>
      <c r="K196" s="156">
        <v>2.8</v>
      </c>
    </row>
    <row r="197" spans="1:11" ht="27" customHeight="1">
      <c r="A197" s="271" t="s">
        <v>618</v>
      </c>
      <c r="B197" s="264" t="s">
        <v>576</v>
      </c>
      <c r="C197" s="158">
        <v>1015</v>
      </c>
      <c r="D197" s="156">
        <f>SUM(D198:D204)</f>
        <v>0</v>
      </c>
      <c r="E197" s="156">
        <f t="shared" ref="E197:K197" si="82">SUM(E198:E204)</f>
        <v>0</v>
      </c>
      <c r="F197" s="156">
        <f t="shared" si="82"/>
        <v>105.60000000000001</v>
      </c>
      <c r="G197" s="156">
        <f t="shared" si="82"/>
        <v>14</v>
      </c>
      <c r="H197" s="156">
        <f t="shared" si="82"/>
        <v>12</v>
      </c>
      <c r="I197" s="156">
        <f t="shared" si="82"/>
        <v>0</v>
      </c>
      <c r="J197" s="156">
        <f t="shared" si="82"/>
        <v>0</v>
      </c>
      <c r="K197" s="156">
        <f t="shared" si="82"/>
        <v>2</v>
      </c>
    </row>
    <row r="198" spans="1:11" ht="27" customHeight="1">
      <c r="A198" s="270"/>
      <c r="B198" s="241" t="s">
        <v>358</v>
      </c>
      <c r="C198" s="135"/>
      <c r="D198" s="133"/>
      <c r="E198" s="133"/>
      <c r="F198" s="133">
        <v>18.2</v>
      </c>
      <c r="G198" s="133"/>
      <c r="H198" s="133"/>
      <c r="I198" s="133"/>
      <c r="J198" s="133"/>
      <c r="K198" s="133"/>
    </row>
    <row r="199" spans="1:11" ht="27" customHeight="1">
      <c r="A199" s="270"/>
      <c r="B199" s="241" t="s">
        <v>360</v>
      </c>
      <c r="C199" s="135"/>
      <c r="D199" s="133"/>
      <c r="E199" s="133"/>
      <c r="F199" s="133">
        <v>0.3</v>
      </c>
      <c r="G199" s="133"/>
      <c r="H199" s="133"/>
      <c r="I199" s="133"/>
      <c r="J199" s="133"/>
      <c r="K199" s="133"/>
    </row>
    <row r="200" spans="1:11" ht="27" customHeight="1">
      <c r="A200" s="270"/>
      <c r="B200" s="241" t="s">
        <v>362</v>
      </c>
      <c r="C200" s="135"/>
      <c r="D200" s="133"/>
      <c r="E200" s="133"/>
      <c r="F200" s="133">
        <v>70</v>
      </c>
      <c r="G200" s="133">
        <f>H200+I200+J200+K200</f>
        <v>12</v>
      </c>
      <c r="H200" s="133">
        <v>12</v>
      </c>
      <c r="I200" s="133"/>
      <c r="J200" s="133"/>
      <c r="K200" s="133"/>
    </row>
    <row r="201" spans="1:11" ht="27" customHeight="1">
      <c r="A201" s="270"/>
      <c r="B201" s="241" t="s">
        <v>220</v>
      </c>
      <c r="C201" s="135"/>
      <c r="D201" s="133"/>
      <c r="E201" s="133"/>
      <c r="F201" s="133">
        <v>8</v>
      </c>
      <c r="G201" s="133"/>
      <c r="H201" s="133"/>
      <c r="I201" s="133"/>
      <c r="J201" s="133"/>
      <c r="K201" s="133"/>
    </row>
    <row r="202" spans="1:11" ht="27" customHeight="1">
      <c r="A202" s="270"/>
      <c r="B202" s="241" t="s">
        <v>229</v>
      </c>
      <c r="C202" s="135"/>
      <c r="D202" s="133"/>
      <c r="E202" s="133"/>
      <c r="F202" s="133">
        <v>3.9</v>
      </c>
      <c r="G202" s="133"/>
      <c r="H202" s="133"/>
      <c r="I202" s="133"/>
      <c r="J202" s="133"/>
      <c r="K202" s="133"/>
    </row>
    <row r="203" spans="1:11" ht="27" customHeight="1">
      <c r="A203" s="270"/>
      <c r="B203" s="241" t="s">
        <v>363</v>
      </c>
      <c r="C203" s="135"/>
      <c r="D203" s="133"/>
      <c r="E203" s="133"/>
      <c r="F203" s="133"/>
      <c r="G203" s="133">
        <v>2</v>
      </c>
      <c r="H203" s="133"/>
      <c r="I203" s="133"/>
      <c r="J203" s="133"/>
      <c r="K203" s="133">
        <v>2</v>
      </c>
    </row>
    <row r="204" spans="1:11" ht="27" customHeight="1">
      <c r="A204" s="270"/>
      <c r="B204" s="241" t="s">
        <v>230</v>
      </c>
      <c r="C204" s="267"/>
      <c r="D204" s="245"/>
      <c r="E204" s="245"/>
      <c r="F204" s="245">
        <v>5.2</v>
      </c>
      <c r="G204" s="133"/>
      <c r="H204" s="245"/>
      <c r="I204" s="245"/>
      <c r="J204" s="245"/>
      <c r="K204" s="245"/>
    </row>
    <row r="205" spans="1:11" ht="27" customHeight="1">
      <c r="A205" s="242" t="s">
        <v>619</v>
      </c>
      <c r="B205" s="266" t="s">
        <v>445</v>
      </c>
      <c r="C205" s="250">
        <v>1020</v>
      </c>
      <c r="D205" s="140">
        <f>D209+D211</f>
        <v>342.5</v>
      </c>
      <c r="E205" s="136"/>
      <c r="F205" s="140">
        <f>F206+F212</f>
        <v>383.20000000000005</v>
      </c>
      <c r="G205" s="140">
        <f>G206+G212+G235</f>
        <v>96.9</v>
      </c>
      <c r="H205" s="136">
        <f>H206+H212</f>
        <v>0</v>
      </c>
      <c r="I205" s="140">
        <f>I206+I212</f>
        <v>30.3</v>
      </c>
      <c r="J205" s="140">
        <f>J206+J212</f>
        <v>34.299999999999997</v>
      </c>
      <c r="K205" s="140">
        <f>K206+K212</f>
        <v>32.299999999999997</v>
      </c>
    </row>
    <row r="206" spans="1:11" ht="27" customHeight="1">
      <c r="A206" s="271" t="s">
        <v>620</v>
      </c>
      <c r="B206" s="181" t="s">
        <v>569</v>
      </c>
      <c r="C206" s="158">
        <v>1021</v>
      </c>
      <c r="D206" s="306">
        <f>SUM(D207:D211)</f>
        <v>342.5</v>
      </c>
      <c r="E206" s="156">
        <f t="shared" ref="E206:K206" si="83">SUM(E207:E211)</f>
        <v>0</v>
      </c>
      <c r="F206" s="156">
        <f t="shared" si="83"/>
        <v>191.3</v>
      </c>
      <c r="G206" s="156">
        <f t="shared" si="83"/>
        <v>19</v>
      </c>
      <c r="H206" s="156">
        <f t="shared" si="83"/>
        <v>0</v>
      </c>
      <c r="I206" s="156">
        <f t="shared" si="83"/>
        <v>8</v>
      </c>
      <c r="J206" s="156">
        <f t="shared" si="83"/>
        <v>3</v>
      </c>
      <c r="K206" s="156">
        <f t="shared" si="83"/>
        <v>8</v>
      </c>
    </row>
    <row r="207" spans="1:11" ht="27" customHeight="1">
      <c r="A207" s="270"/>
      <c r="B207" s="241" t="s">
        <v>319</v>
      </c>
      <c r="C207" s="135"/>
      <c r="D207" s="133"/>
      <c r="E207" s="133"/>
      <c r="F207" s="133">
        <v>2.2000000000000002</v>
      </c>
      <c r="G207" s="133">
        <v>9</v>
      </c>
      <c r="H207" s="133"/>
      <c r="I207" s="133">
        <v>3</v>
      </c>
      <c r="J207" s="133">
        <v>3</v>
      </c>
      <c r="K207" s="133">
        <v>3</v>
      </c>
    </row>
    <row r="208" spans="1:11" ht="27" customHeight="1">
      <c r="A208" s="270"/>
      <c r="B208" s="241" t="s">
        <v>396</v>
      </c>
      <c r="C208" s="135"/>
      <c r="D208" s="133"/>
      <c r="E208" s="133"/>
      <c r="F208" s="133">
        <v>7.7</v>
      </c>
      <c r="G208" s="133">
        <v>10</v>
      </c>
      <c r="H208" s="133"/>
      <c r="I208" s="133">
        <v>5</v>
      </c>
      <c r="J208" s="133"/>
      <c r="K208" s="133">
        <v>5</v>
      </c>
    </row>
    <row r="209" spans="1:11" ht="27" customHeight="1">
      <c r="A209" s="270"/>
      <c r="B209" s="241" t="s">
        <v>397</v>
      </c>
      <c r="C209" s="135"/>
      <c r="D209" s="133">
        <v>142.5</v>
      </c>
      <c r="E209" s="133"/>
      <c r="F209" s="133">
        <v>4.5999999999999996</v>
      </c>
      <c r="G209" s="133"/>
      <c r="H209" s="133"/>
      <c r="I209" s="133"/>
      <c r="J209" s="133"/>
      <c r="K209" s="133"/>
    </row>
    <row r="210" spans="1:11" ht="27" customHeight="1">
      <c r="A210" s="270"/>
      <c r="B210" s="241" t="s">
        <v>394</v>
      </c>
      <c r="C210" s="135"/>
      <c r="D210" s="133"/>
      <c r="E210" s="133"/>
      <c r="F210" s="133">
        <v>142.6</v>
      </c>
      <c r="G210" s="133"/>
      <c r="H210" s="133"/>
      <c r="I210" s="133"/>
      <c r="J210" s="133"/>
      <c r="K210" s="133"/>
    </row>
    <row r="211" spans="1:11" ht="27" customHeight="1">
      <c r="A211" s="270"/>
      <c r="B211" s="241" t="s">
        <v>270</v>
      </c>
      <c r="C211" s="135"/>
      <c r="D211" s="133">
        <v>200</v>
      </c>
      <c r="E211" s="133"/>
      <c r="F211" s="133">
        <v>34.200000000000003</v>
      </c>
      <c r="G211" s="133"/>
      <c r="H211" s="133"/>
      <c r="I211" s="133"/>
      <c r="J211" s="133"/>
      <c r="K211" s="133"/>
    </row>
    <row r="212" spans="1:11" ht="27" customHeight="1">
      <c r="A212" s="271" t="s">
        <v>621</v>
      </c>
      <c r="B212" s="264" t="s">
        <v>572</v>
      </c>
      <c r="C212" s="158">
        <v>1025</v>
      </c>
      <c r="D212" s="156">
        <f>SUM(D213:D234)</f>
        <v>0</v>
      </c>
      <c r="E212" s="156">
        <f t="shared" ref="E212:K212" si="84">SUM(E213:E234)</f>
        <v>0</v>
      </c>
      <c r="F212" s="156">
        <f t="shared" si="84"/>
        <v>191.90000000000003</v>
      </c>
      <c r="G212" s="156">
        <f t="shared" si="84"/>
        <v>77.900000000000006</v>
      </c>
      <c r="H212" s="156">
        <f t="shared" si="84"/>
        <v>0</v>
      </c>
      <c r="I212" s="156">
        <f t="shared" si="84"/>
        <v>22.3</v>
      </c>
      <c r="J212" s="156">
        <f t="shared" si="84"/>
        <v>31.3</v>
      </c>
      <c r="K212" s="156">
        <f t="shared" si="84"/>
        <v>24.3</v>
      </c>
    </row>
    <row r="213" spans="1:11" ht="27" customHeight="1">
      <c r="A213" s="270"/>
      <c r="B213" s="241" t="s">
        <v>379</v>
      </c>
      <c r="C213" s="135"/>
      <c r="D213" s="133"/>
      <c r="E213" s="133"/>
      <c r="F213" s="133">
        <v>14.5</v>
      </c>
      <c r="G213" s="133">
        <v>12</v>
      </c>
      <c r="H213" s="133"/>
      <c r="I213" s="133">
        <v>4</v>
      </c>
      <c r="J213" s="133">
        <v>4</v>
      </c>
      <c r="K213" s="133">
        <v>4</v>
      </c>
    </row>
    <row r="214" spans="1:11" ht="27" customHeight="1">
      <c r="A214" s="270"/>
      <c r="B214" s="241" t="s">
        <v>330</v>
      </c>
      <c r="C214" s="135"/>
      <c r="D214" s="133"/>
      <c r="E214" s="133"/>
      <c r="F214" s="133">
        <v>8.5</v>
      </c>
      <c r="G214" s="133"/>
      <c r="H214" s="133"/>
      <c r="I214" s="133"/>
      <c r="J214" s="133"/>
      <c r="K214" s="133"/>
    </row>
    <row r="215" spans="1:11" ht="27" customHeight="1">
      <c r="A215" s="270"/>
      <c r="B215" s="241" t="s">
        <v>378</v>
      </c>
      <c r="C215" s="135"/>
      <c r="D215" s="133"/>
      <c r="E215" s="133"/>
      <c r="F215" s="133">
        <v>6.3</v>
      </c>
      <c r="G215" s="133">
        <v>18.899999999999999</v>
      </c>
      <c r="H215" s="133"/>
      <c r="I215" s="133">
        <v>6.3</v>
      </c>
      <c r="J215" s="133">
        <v>6.3</v>
      </c>
      <c r="K215" s="133">
        <v>6.3</v>
      </c>
    </row>
    <row r="216" spans="1:11" ht="27.75" customHeight="1">
      <c r="A216" s="270"/>
      <c r="B216" s="241" t="s">
        <v>343</v>
      </c>
      <c r="C216" s="135"/>
      <c r="D216" s="133"/>
      <c r="E216" s="133"/>
      <c r="F216" s="133">
        <v>8.9</v>
      </c>
      <c r="G216" s="133"/>
      <c r="H216" s="133"/>
      <c r="I216" s="133"/>
      <c r="J216" s="133"/>
      <c r="K216" s="133"/>
    </row>
    <row r="217" spans="1:11" ht="27" hidden="1" customHeight="1">
      <c r="A217" s="270"/>
      <c r="B217" s="241"/>
      <c r="C217" s="135"/>
      <c r="D217" s="133"/>
      <c r="E217" s="133"/>
      <c r="F217" s="133"/>
      <c r="G217" s="133"/>
      <c r="H217" s="133"/>
      <c r="I217" s="133"/>
      <c r="J217" s="133"/>
      <c r="K217" s="133"/>
    </row>
    <row r="218" spans="1:11" ht="27" customHeight="1">
      <c r="A218" s="270"/>
      <c r="B218" s="241" t="s">
        <v>348</v>
      </c>
      <c r="C218" s="135"/>
      <c r="D218" s="133"/>
      <c r="E218" s="133"/>
      <c r="F218" s="133">
        <v>25</v>
      </c>
      <c r="G218" s="133"/>
      <c r="H218" s="133"/>
      <c r="I218" s="133"/>
      <c r="J218" s="133"/>
      <c r="K218" s="133"/>
    </row>
    <row r="219" spans="1:11" ht="27" customHeight="1">
      <c r="A219" s="270"/>
      <c r="B219" s="241" t="s">
        <v>271</v>
      </c>
      <c r="C219" s="135"/>
      <c r="D219" s="133"/>
      <c r="E219" s="133"/>
      <c r="F219" s="133">
        <v>35.700000000000003</v>
      </c>
      <c r="G219" s="133"/>
      <c r="H219" s="133"/>
      <c r="I219" s="133"/>
      <c r="J219" s="133"/>
      <c r="K219" s="133"/>
    </row>
    <row r="220" spans="1:11" ht="27" customHeight="1">
      <c r="A220" s="270"/>
      <c r="B220" s="241" t="s">
        <v>338</v>
      </c>
      <c r="C220" s="135"/>
      <c r="D220" s="133"/>
      <c r="E220" s="133"/>
      <c r="F220" s="133">
        <v>2.4</v>
      </c>
      <c r="G220" s="133">
        <v>6</v>
      </c>
      <c r="H220" s="133"/>
      <c r="I220" s="133"/>
      <c r="J220" s="133">
        <v>3</v>
      </c>
      <c r="K220" s="133">
        <v>3</v>
      </c>
    </row>
    <row r="221" spans="1:11" ht="27" customHeight="1">
      <c r="A221" s="270"/>
      <c r="B221" s="241" t="s">
        <v>257</v>
      </c>
      <c r="C221" s="135"/>
      <c r="D221" s="133"/>
      <c r="E221" s="133"/>
      <c r="F221" s="133">
        <v>3.2</v>
      </c>
      <c r="G221" s="133"/>
      <c r="H221" s="133"/>
      <c r="I221" s="133"/>
      <c r="J221" s="133"/>
      <c r="K221" s="133"/>
    </row>
    <row r="222" spans="1:11" ht="27" customHeight="1">
      <c r="A222" s="270"/>
      <c r="B222" s="241" t="s">
        <v>399</v>
      </c>
      <c r="C222" s="135"/>
      <c r="D222" s="133"/>
      <c r="E222" s="133"/>
      <c r="F222" s="133">
        <v>0.4</v>
      </c>
      <c r="G222" s="133"/>
      <c r="H222" s="133"/>
      <c r="I222" s="133"/>
      <c r="J222" s="133"/>
      <c r="K222" s="133"/>
    </row>
    <row r="223" spans="1:11" ht="27" customHeight="1">
      <c r="A223" s="270"/>
      <c r="B223" s="241" t="s">
        <v>328</v>
      </c>
      <c r="C223" s="135"/>
      <c r="D223" s="133"/>
      <c r="E223" s="133"/>
      <c r="F223" s="133">
        <v>8.9</v>
      </c>
      <c r="G223" s="133">
        <v>9</v>
      </c>
      <c r="H223" s="133"/>
      <c r="I223" s="133">
        <v>3</v>
      </c>
      <c r="J223" s="133">
        <v>3</v>
      </c>
      <c r="K223" s="133">
        <v>3</v>
      </c>
    </row>
    <row r="224" spans="1:11" ht="27" customHeight="1">
      <c r="A224" s="270"/>
      <c r="B224" s="241" t="s">
        <v>400</v>
      </c>
      <c r="C224" s="135"/>
      <c r="D224" s="133"/>
      <c r="E224" s="133"/>
      <c r="F224" s="133">
        <v>1.9</v>
      </c>
      <c r="G224" s="133">
        <v>2</v>
      </c>
      <c r="H224" s="133"/>
      <c r="I224" s="133">
        <v>1</v>
      </c>
      <c r="J224" s="133">
        <v>1</v>
      </c>
      <c r="K224" s="133"/>
    </row>
    <row r="225" spans="1:11" ht="3.75" hidden="1" customHeight="1">
      <c r="A225" s="270"/>
      <c r="B225" s="241"/>
      <c r="C225" s="135"/>
      <c r="D225" s="133"/>
      <c r="E225" s="133"/>
      <c r="F225" s="133"/>
      <c r="G225" s="133"/>
      <c r="H225" s="133"/>
      <c r="I225" s="133"/>
      <c r="J225" s="133"/>
      <c r="K225" s="133"/>
    </row>
    <row r="226" spans="1:11" ht="27" customHeight="1">
      <c r="A226" s="270"/>
      <c r="B226" s="241" t="s">
        <v>426</v>
      </c>
      <c r="C226" s="135"/>
      <c r="D226" s="133"/>
      <c r="E226" s="133"/>
      <c r="F226" s="133">
        <v>45.8</v>
      </c>
      <c r="G226" s="133">
        <v>24</v>
      </c>
      <c r="H226" s="133"/>
      <c r="I226" s="133">
        <v>8</v>
      </c>
      <c r="J226" s="133">
        <v>8</v>
      </c>
      <c r="K226" s="133">
        <v>8</v>
      </c>
    </row>
    <row r="227" spans="1:11" ht="27" customHeight="1">
      <c r="A227" s="270"/>
      <c r="B227" s="241" t="s">
        <v>401</v>
      </c>
      <c r="C227" s="135"/>
      <c r="D227" s="133"/>
      <c r="E227" s="133"/>
      <c r="F227" s="133">
        <v>0.4</v>
      </c>
      <c r="G227" s="133"/>
      <c r="H227" s="133"/>
      <c r="I227" s="133"/>
      <c r="J227" s="133"/>
      <c r="K227" s="133"/>
    </row>
    <row r="228" spans="1:11" ht="27" customHeight="1">
      <c r="A228" s="270"/>
      <c r="B228" s="241" t="s">
        <v>402</v>
      </c>
      <c r="C228" s="135"/>
      <c r="D228" s="133"/>
      <c r="E228" s="133"/>
      <c r="F228" s="133">
        <v>6</v>
      </c>
      <c r="G228" s="133">
        <v>6</v>
      </c>
      <c r="H228" s="133"/>
      <c r="I228" s="133"/>
      <c r="J228" s="133">
        <v>6</v>
      </c>
      <c r="K228" s="133"/>
    </row>
    <row r="229" spans="1:11" ht="27" customHeight="1">
      <c r="A229" s="270"/>
      <c r="B229" s="241" t="s">
        <v>403</v>
      </c>
      <c r="C229" s="135"/>
      <c r="D229" s="133"/>
      <c r="E229" s="133"/>
      <c r="F229" s="133">
        <v>1.4</v>
      </c>
      <c r="G229" s="133"/>
      <c r="H229" s="133"/>
      <c r="I229" s="133"/>
      <c r="J229" s="133"/>
      <c r="K229" s="133"/>
    </row>
    <row r="230" spans="1:11" ht="27" customHeight="1">
      <c r="A230" s="270"/>
      <c r="B230" s="241" t="s">
        <v>341</v>
      </c>
      <c r="C230" s="135"/>
      <c r="D230" s="133"/>
      <c r="E230" s="133"/>
      <c r="F230" s="133">
        <v>2.2000000000000002</v>
      </c>
      <c r="G230" s="133"/>
      <c r="H230" s="133"/>
      <c r="I230" s="133"/>
      <c r="J230" s="133"/>
      <c r="K230" s="133"/>
    </row>
    <row r="231" spans="1:11" ht="27" customHeight="1">
      <c r="A231" s="270"/>
      <c r="B231" s="241" t="s">
        <v>404</v>
      </c>
      <c r="C231" s="135"/>
      <c r="D231" s="133"/>
      <c r="E231" s="133"/>
      <c r="F231" s="133">
        <v>12.5</v>
      </c>
      <c r="G231" s="133"/>
      <c r="H231" s="133"/>
      <c r="I231" s="133"/>
      <c r="J231" s="133"/>
      <c r="K231" s="133"/>
    </row>
    <row r="232" spans="1:11" ht="27" customHeight="1">
      <c r="A232" s="270"/>
      <c r="B232" s="241" t="s">
        <v>398</v>
      </c>
      <c r="C232" s="135"/>
      <c r="D232" s="133"/>
      <c r="E232" s="133"/>
      <c r="F232" s="133">
        <v>3.6</v>
      </c>
      <c r="G232" s="133"/>
      <c r="H232" s="133"/>
      <c r="I232" s="133"/>
      <c r="J232" s="133"/>
      <c r="K232" s="133"/>
    </row>
    <row r="233" spans="1:11" ht="27" customHeight="1">
      <c r="A233" s="270"/>
      <c r="B233" s="241" t="s">
        <v>390</v>
      </c>
      <c r="C233" s="135"/>
      <c r="D233" s="133"/>
      <c r="E233" s="133"/>
      <c r="F233" s="133">
        <v>2.4</v>
      </c>
      <c r="G233" s="133"/>
      <c r="H233" s="133"/>
      <c r="I233" s="133"/>
      <c r="J233" s="133"/>
      <c r="K233" s="133"/>
    </row>
    <row r="234" spans="1:11" ht="30" customHeight="1">
      <c r="A234" s="270"/>
      <c r="B234" s="241" t="s">
        <v>322</v>
      </c>
      <c r="C234" s="135"/>
      <c r="D234" s="133"/>
      <c r="E234" s="133"/>
      <c r="F234" s="133">
        <v>1.9</v>
      </c>
      <c r="G234" s="133">
        <f t="shared" ref="G234:G241" si="85">SUM(H234:K234)</f>
        <v>0</v>
      </c>
      <c r="H234" s="133"/>
      <c r="I234" s="133"/>
      <c r="J234" s="133"/>
      <c r="K234" s="133"/>
    </row>
    <row r="235" spans="1:11" ht="30" customHeight="1">
      <c r="A235" s="242" t="s">
        <v>622</v>
      </c>
      <c r="B235" s="266" t="s">
        <v>185</v>
      </c>
      <c r="C235" s="250">
        <v>1030</v>
      </c>
      <c r="D235" s="140">
        <f>SUM(D236)</f>
        <v>238.29999999999998</v>
      </c>
      <c r="E235" s="140">
        <f>SUM(E236)</f>
        <v>258.59999999999997</v>
      </c>
      <c r="F235" s="140">
        <f>SUM(F243)</f>
        <v>9.1999999999999993</v>
      </c>
      <c r="G235" s="140">
        <f>SUM(G236)</f>
        <v>0</v>
      </c>
      <c r="H235" s="140">
        <f t="shared" ref="H235:K235" si="86">SUM(H236)</f>
        <v>0</v>
      </c>
      <c r="I235" s="140">
        <f t="shared" si="86"/>
        <v>0</v>
      </c>
      <c r="J235" s="140">
        <f t="shared" si="86"/>
        <v>0</v>
      </c>
      <c r="K235" s="140">
        <f t="shared" si="86"/>
        <v>0</v>
      </c>
    </row>
    <row r="236" spans="1:11" ht="30" customHeight="1">
      <c r="A236" s="297" t="s">
        <v>623</v>
      </c>
      <c r="B236" s="305" t="s">
        <v>185</v>
      </c>
      <c r="C236" s="299">
        <v>1035</v>
      </c>
      <c r="D236" s="306">
        <f>SUM(D237:D242)</f>
        <v>238.29999999999998</v>
      </c>
      <c r="E236" s="306">
        <f t="shared" ref="E236:K236" si="87">SUM(E237:E242)</f>
        <v>258.59999999999997</v>
      </c>
      <c r="F236" s="306">
        <f>SUM(F237:F243)</f>
        <v>9.1999999999999993</v>
      </c>
      <c r="G236" s="306">
        <f t="shared" si="87"/>
        <v>0</v>
      </c>
      <c r="H236" s="306">
        <f t="shared" si="87"/>
        <v>0</v>
      </c>
      <c r="I236" s="306">
        <f t="shared" si="87"/>
        <v>0</v>
      </c>
      <c r="J236" s="306">
        <f t="shared" si="87"/>
        <v>0</v>
      </c>
      <c r="K236" s="306">
        <f t="shared" si="87"/>
        <v>0</v>
      </c>
    </row>
    <row r="237" spans="1:11" ht="30" customHeight="1">
      <c r="A237" s="187"/>
      <c r="B237" s="272" t="s">
        <v>237</v>
      </c>
      <c r="C237" s="135"/>
      <c r="D237" s="133">
        <v>53.6</v>
      </c>
      <c r="E237" s="133">
        <v>56.8</v>
      </c>
      <c r="F237" s="133"/>
      <c r="G237" s="133">
        <f t="shared" si="85"/>
        <v>0</v>
      </c>
      <c r="H237" s="133"/>
      <c r="I237" s="133"/>
      <c r="J237" s="133"/>
      <c r="K237" s="133"/>
    </row>
    <row r="238" spans="1:11" ht="30" customHeight="1">
      <c r="A238" s="187"/>
      <c r="B238" s="268" t="s">
        <v>226</v>
      </c>
      <c r="C238" s="135"/>
      <c r="D238" s="133">
        <v>27.6</v>
      </c>
      <c r="E238" s="133">
        <v>30.8</v>
      </c>
      <c r="F238" s="133"/>
      <c r="G238" s="133">
        <f t="shared" si="85"/>
        <v>0</v>
      </c>
      <c r="H238" s="133"/>
      <c r="I238" s="133"/>
      <c r="J238" s="133"/>
      <c r="K238" s="133"/>
    </row>
    <row r="239" spans="1:11" ht="30" customHeight="1">
      <c r="A239" s="187"/>
      <c r="B239" s="268" t="s">
        <v>541</v>
      </c>
      <c r="C239" s="135"/>
      <c r="D239" s="133">
        <v>29.8</v>
      </c>
      <c r="E239" s="133">
        <v>44.8</v>
      </c>
      <c r="F239" s="133"/>
      <c r="G239" s="133">
        <f t="shared" si="85"/>
        <v>0</v>
      </c>
      <c r="H239" s="133"/>
      <c r="I239" s="133"/>
      <c r="J239" s="133"/>
      <c r="K239" s="133"/>
    </row>
    <row r="240" spans="1:11" ht="30" customHeight="1">
      <c r="A240" s="187"/>
      <c r="B240" s="268" t="s">
        <v>228</v>
      </c>
      <c r="C240" s="135"/>
      <c r="D240" s="133">
        <v>40.4</v>
      </c>
      <c r="E240" s="133">
        <v>42.8</v>
      </c>
      <c r="F240" s="133"/>
      <c r="G240" s="133">
        <f t="shared" si="85"/>
        <v>0</v>
      </c>
      <c r="H240" s="133"/>
      <c r="I240" s="133"/>
      <c r="J240" s="133"/>
      <c r="K240" s="133"/>
    </row>
    <row r="241" spans="1:11" ht="24.75" customHeight="1">
      <c r="A241" s="187"/>
      <c r="B241" s="268" t="s">
        <v>245</v>
      </c>
      <c r="C241" s="135"/>
      <c r="D241" s="133">
        <v>66.3</v>
      </c>
      <c r="E241" s="133">
        <v>63</v>
      </c>
      <c r="F241" s="133"/>
      <c r="G241" s="133">
        <f t="shared" si="85"/>
        <v>0</v>
      </c>
      <c r="H241" s="133"/>
      <c r="I241" s="133"/>
      <c r="J241" s="262"/>
      <c r="K241" s="262"/>
    </row>
    <row r="242" spans="1:11" ht="30" customHeight="1">
      <c r="A242" s="187"/>
      <c r="B242" s="268" t="s">
        <v>236</v>
      </c>
      <c r="C242" s="135"/>
      <c r="D242" s="133">
        <v>20.6</v>
      </c>
      <c r="E242" s="133">
        <v>20.399999999999999</v>
      </c>
      <c r="F242" s="133"/>
      <c r="G242" s="133"/>
      <c r="H242" s="133"/>
      <c r="I242" s="133"/>
      <c r="J242" s="262"/>
      <c r="K242" s="262"/>
    </row>
    <row r="243" spans="1:11" ht="45" customHeight="1">
      <c r="A243" s="187"/>
      <c r="B243" s="256" t="s">
        <v>384</v>
      </c>
      <c r="C243" s="135"/>
      <c r="D243" s="133"/>
      <c r="E243" s="133"/>
      <c r="F243" s="133">
        <v>9.1999999999999993</v>
      </c>
      <c r="G243" s="133"/>
      <c r="H243" s="133"/>
      <c r="I243" s="133"/>
      <c r="J243" s="262"/>
      <c r="K243" s="262"/>
    </row>
    <row r="244" spans="1:11" ht="45" customHeight="1">
      <c r="A244" s="176" t="s">
        <v>311</v>
      </c>
      <c r="B244" s="148" t="s">
        <v>658</v>
      </c>
      <c r="C244" s="135"/>
      <c r="D244" s="137">
        <f>SUM(D246)</f>
        <v>0</v>
      </c>
      <c r="E244" s="137">
        <f t="shared" ref="E244:K244" si="88">SUM(E246)</f>
        <v>0</v>
      </c>
      <c r="F244" s="137">
        <f t="shared" si="88"/>
        <v>863.6</v>
      </c>
      <c r="G244" s="137">
        <f t="shared" si="88"/>
        <v>0</v>
      </c>
      <c r="H244" s="137">
        <f t="shared" si="88"/>
        <v>0</v>
      </c>
      <c r="I244" s="137">
        <f t="shared" si="88"/>
        <v>0</v>
      </c>
      <c r="J244" s="137">
        <f t="shared" si="88"/>
        <v>0</v>
      </c>
      <c r="K244" s="137">
        <f t="shared" si="88"/>
        <v>0</v>
      </c>
    </row>
    <row r="245" spans="1:11" ht="30" customHeight="1">
      <c r="A245" s="187"/>
      <c r="B245" s="240" t="s">
        <v>181</v>
      </c>
      <c r="C245" s="139"/>
      <c r="D245" s="133"/>
      <c r="E245" s="133"/>
      <c r="F245" s="156"/>
      <c r="G245" s="133"/>
      <c r="H245" s="133"/>
      <c r="I245" s="133"/>
      <c r="J245" s="262"/>
      <c r="K245" s="262"/>
    </row>
    <row r="246" spans="1:11" ht="30" customHeight="1">
      <c r="A246" s="242" t="s">
        <v>580</v>
      </c>
      <c r="B246" s="253" t="s">
        <v>183</v>
      </c>
      <c r="C246" s="250">
        <v>1010</v>
      </c>
      <c r="D246" s="140">
        <f>SUM(D247)</f>
        <v>0</v>
      </c>
      <c r="E246" s="140">
        <f t="shared" ref="E246:K246" si="89">SUM(E247)</f>
        <v>0</v>
      </c>
      <c r="F246" s="140">
        <f t="shared" si="89"/>
        <v>863.6</v>
      </c>
      <c r="G246" s="140">
        <f t="shared" si="89"/>
        <v>0</v>
      </c>
      <c r="H246" s="140">
        <f t="shared" si="89"/>
        <v>0</v>
      </c>
      <c r="I246" s="140">
        <f t="shared" si="89"/>
        <v>0</v>
      </c>
      <c r="J246" s="140">
        <f t="shared" si="89"/>
        <v>0</v>
      </c>
      <c r="K246" s="140">
        <f t="shared" si="89"/>
        <v>0</v>
      </c>
    </row>
    <row r="247" spans="1:11" ht="30" customHeight="1">
      <c r="A247" s="271" t="s">
        <v>562</v>
      </c>
      <c r="B247" s="181" t="s">
        <v>571</v>
      </c>
      <c r="C247" s="158">
        <v>1011</v>
      </c>
      <c r="D247" s="133"/>
      <c r="E247" s="133"/>
      <c r="F247" s="156">
        <f>SUM(F248:F249)</f>
        <v>863.6</v>
      </c>
      <c r="G247" s="133"/>
      <c r="H247" s="133"/>
      <c r="I247" s="133"/>
      <c r="J247" s="262"/>
      <c r="K247" s="262"/>
    </row>
    <row r="248" spans="1:11" ht="30.75" customHeight="1">
      <c r="A248" s="270"/>
      <c r="B248" s="256" t="s">
        <v>237</v>
      </c>
      <c r="C248" s="135"/>
      <c r="D248" s="133"/>
      <c r="E248" s="133"/>
      <c r="F248" s="133">
        <v>127.6</v>
      </c>
      <c r="G248" s="133"/>
      <c r="H248" s="133"/>
      <c r="I248" s="133"/>
      <c r="J248" s="262"/>
      <c r="K248" s="262"/>
    </row>
    <row r="249" spans="1:11" ht="30" customHeight="1">
      <c r="A249" s="187"/>
      <c r="B249" s="241" t="s">
        <v>221</v>
      </c>
      <c r="C249" s="135"/>
      <c r="D249" s="133"/>
      <c r="E249" s="133"/>
      <c r="F249" s="133">
        <v>736</v>
      </c>
      <c r="G249" s="133"/>
      <c r="H249" s="133"/>
      <c r="I249" s="133"/>
      <c r="J249" s="262"/>
      <c r="K249" s="262"/>
    </row>
    <row r="250" spans="1:11" ht="50.25" customHeight="1">
      <c r="A250" s="176" t="s">
        <v>312</v>
      </c>
      <c r="B250" s="177" t="s">
        <v>689</v>
      </c>
      <c r="C250" s="174"/>
      <c r="D250" s="307">
        <f>SUM(D252,D270)</f>
        <v>2580</v>
      </c>
      <c r="E250" s="137">
        <f t="shared" ref="E250:K250" si="90">SUM(E252,E270)</f>
        <v>2049.2000000000003</v>
      </c>
      <c r="F250" s="137">
        <f t="shared" si="90"/>
        <v>0</v>
      </c>
      <c r="G250" s="137">
        <f t="shared" si="90"/>
        <v>0</v>
      </c>
      <c r="H250" s="137">
        <f t="shared" si="90"/>
        <v>0</v>
      </c>
      <c r="I250" s="137">
        <f t="shared" si="90"/>
        <v>0</v>
      </c>
      <c r="J250" s="137">
        <f t="shared" si="90"/>
        <v>0</v>
      </c>
      <c r="K250" s="137">
        <f t="shared" si="90"/>
        <v>0</v>
      </c>
    </row>
    <row r="251" spans="1:11" ht="24.75" customHeight="1">
      <c r="A251" s="187"/>
      <c r="B251" s="240" t="s">
        <v>181</v>
      </c>
      <c r="C251" s="139"/>
      <c r="D251" s="137"/>
      <c r="E251" s="137"/>
      <c r="F251" s="137"/>
      <c r="G251" s="137"/>
      <c r="H251" s="137"/>
      <c r="I251" s="137"/>
      <c r="J251" s="233"/>
      <c r="K251" s="233"/>
    </row>
    <row r="252" spans="1:11" ht="24.75" customHeight="1">
      <c r="A252" s="242" t="s">
        <v>643</v>
      </c>
      <c r="B252" s="266" t="s">
        <v>184</v>
      </c>
      <c r="C252" s="250">
        <v>1020</v>
      </c>
      <c r="D252" s="140">
        <f>SUM(D253,D259,D258)</f>
        <v>815.9</v>
      </c>
      <c r="E252" s="140">
        <f t="shared" ref="E252:K252" si="91">SUM(E253,E259)</f>
        <v>64.099999999999994</v>
      </c>
      <c r="F252" s="140">
        <f t="shared" si="91"/>
        <v>0</v>
      </c>
      <c r="G252" s="140">
        <f t="shared" si="91"/>
        <v>0</v>
      </c>
      <c r="H252" s="140">
        <f t="shared" si="91"/>
        <v>0</v>
      </c>
      <c r="I252" s="140">
        <f t="shared" si="91"/>
        <v>0</v>
      </c>
      <c r="J252" s="140">
        <f t="shared" si="91"/>
        <v>0</v>
      </c>
      <c r="K252" s="140">
        <f t="shared" si="91"/>
        <v>0</v>
      </c>
    </row>
    <row r="253" spans="1:11" ht="24.75" customHeight="1">
      <c r="A253" s="271" t="s">
        <v>659</v>
      </c>
      <c r="B253" s="269" t="s">
        <v>569</v>
      </c>
      <c r="C253" s="158">
        <v>1021</v>
      </c>
      <c r="D253" s="156">
        <f>SUM(D254:D257)</f>
        <v>598.1</v>
      </c>
      <c r="E253" s="156">
        <f t="shared" ref="E253:K253" si="92">SUM(E254:E257)</f>
        <v>22.4</v>
      </c>
      <c r="F253" s="156">
        <f t="shared" si="92"/>
        <v>0</v>
      </c>
      <c r="G253" s="156">
        <f t="shared" si="92"/>
        <v>0</v>
      </c>
      <c r="H253" s="156">
        <f t="shared" si="92"/>
        <v>0</v>
      </c>
      <c r="I253" s="156">
        <f t="shared" si="92"/>
        <v>0</v>
      </c>
      <c r="J253" s="156">
        <f t="shared" si="92"/>
        <v>0</v>
      </c>
      <c r="K253" s="156">
        <f t="shared" si="92"/>
        <v>0</v>
      </c>
    </row>
    <row r="254" spans="1:11" ht="24.75" customHeight="1">
      <c r="A254" s="270"/>
      <c r="B254" s="268" t="s">
        <v>225</v>
      </c>
      <c r="C254" s="135"/>
      <c r="D254" s="133">
        <v>21.1</v>
      </c>
      <c r="E254" s="133">
        <v>22.4</v>
      </c>
      <c r="F254" s="133"/>
      <c r="G254" s="133">
        <f>SUM(H254:K254)</f>
        <v>0</v>
      </c>
      <c r="H254" s="133"/>
      <c r="I254" s="133"/>
      <c r="J254" s="133"/>
      <c r="K254" s="133"/>
    </row>
    <row r="255" spans="1:11" ht="24.75" customHeight="1">
      <c r="A255" s="270"/>
      <c r="B255" s="268" t="s">
        <v>270</v>
      </c>
      <c r="C255" s="135"/>
      <c r="D255" s="133">
        <f>490-131.5</f>
        <v>358.5</v>
      </c>
      <c r="E255" s="133">
        <v>0</v>
      </c>
      <c r="F255" s="133"/>
      <c r="G255" s="156"/>
      <c r="H255" s="133"/>
      <c r="I255" s="133"/>
      <c r="J255" s="133"/>
      <c r="K255" s="133"/>
    </row>
    <row r="256" spans="1:11" ht="24.75" customHeight="1">
      <c r="A256" s="270"/>
      <c r="B256" s="258" t="s">
        <v>277</v>
      </c>
      <c r="C256" s="135"/>
      <c r="D256" s="133">
        <v>22.3</v>
      </c>
      <c r="E256" s="133">
        <v>0</v>
      </c>
      <c r="F256" s="133"/>
      <c r="G256" s="156"/>
      <c r="H256" s="133"/>
      <c r="I256" s="133"/>
      <c r="J256" s="133"/>
      <c r="K256" s="133"/>
    </row>
    <row r="257" spans="1:13" ht="24.75" customHeight="1">
      <c r="A257" s="270"/>
      <c r="B257" s="258" t="s">
        <v>540</v>
      </c>
      <c r="C257" s="135"/>
      <c r="D257" s="133">
        <v>196.2</v>
      </c>
      <c r="E257" s="133">
        <v>0</v>
      </c>
      <c r="F257" s="133"/>
      <c r="G257" s="156"/>
      <c r="H257" s="133"/>
      <c r="I257" s="133"/>
      <c r="J257" s="133"/>
      <c r="K257" s="133"/>
    </row>
    <row r="258" spans="1:13" ht="24.75" customHeight="1">
      <c r="A258" s="271" t="s">
        <v>660</v>
      </c>
      <c r="B258" s="257" t="s">
        <v>3</v>
      </c>
      <c r="C258" s="158">
        <v>1024</v>
      </c>
      <c r="D258" s="156">
        <v>131.5</v>
      </c>
      <c r="E258" s="133"/>
      <c r="F258" s="133"/>
      <c r="G258" s="156"/>
      <c r="H258" s="133"/>
      <c r="I258" s="133"/>
      <c r="J258" s="133"/>
      <c r="K258" s="133"/>
    </row>
    <row r="259" spans="1:13" ht="24.75" customHeight="1">
      <c r="A259" s="271" t="s">
        <v>644</v>
      </c>
      <c r="B259" s="269" t="s">
        <v>177</v>
      </c>
      <c r="C259" s="158">
        <v>1025</v>
      </c>
      <c r="D259" s="156">
        <f>SUM(D260:D269)</f>
        <v>86.299999999999983</v>
      </c>
      <c r="E259" s="156">
        <f t="shared" ref="E259:K259" si="93">SUM(E260:E269)</f>
        <v>41.7</v>
      </c>
      <c r="F259" s="156">
        <f t="shared" si="93"/>
        <v>0</v>
      </c>
      <c r="G259" s="156">
        <f t="shared" si="93"/>
        <v>0</v>
      </c>
      <c r="H259" s="156">
        <f t="shared" si="93"/>
        <v>0</v>
      </c>
      <c r="I259" s="156">
        <f t="shared" si="93"/>
        <v>0</v>
      </c>
      <c r="J259" s="156">
        <f t="shared" si="93"/>
        <v>0</v>
      </c>
      <c r="K259" s="156">
        <f t="shared" si="93"/>
        <v>0</v>
      </c>
    </row>
    <row r="260" spans="1:13" ht="24.75" customHeight="1">
      <c r="A260" s="270"/>
      <c r="B260" s="241" t="s">
        <v>239</v>
      </c>
      <c r="C260" s="135"/>
      <c r="D260" s="133">
        <v>5.6</v>
      </c>
      <c r="E260" s="133">
        <v>6.4</v>
      </c>
      <c r="F260" s="133"/>
      <c r="G260" s="156">
        <f t="shared" ref="G260:G269" si="94">SUM(H260:K260)</f>
        <v>0</v>
      </c>
      <c r="H260" s="133"/>
      <c r="I260" s="133"/>
      <c r="J260" s="133"/>
      <c r="K260" s="133"/>
    </row>
    <row r="261" spans="1:13" ht="24.75" customHeight="1">
      <c r="A261" s="270"/>
      <c r="B261" s="241" t="s">
        <v>262</v>
      </c>
      <c r="C261" s="135"/>
      <c r="D261" s="133">
        <v>1.1000000000000001</v>
      </c>
      <c r="E261" s="133">
        <v>0</v>
      </c>
      <c r="F261" s="133"/>
      <c r="G261" s="156">
        <f t="shared" si="94"/>
        <v>0</v>
      </c>
      <c r="H261" s="133"/>
      <c r="I261" s="133"/>
      <c r="J261" s="133"/>
      <c r="K261" s="133"/>
    </row>
    <row r="262" spans="1:13" ht="24.75" customHeight="1">
      <c r="A262" s="270"/>
      <c r="B262" s="268" t="s">
        <v>238</v>
      </c>
      <c r="C262" s="135"/>
      <c r="D262" s="133">
        <v>5.5</v>
      </c>
      <c r="E262" s="133">
        <v>8.1</v>
      </c>
      <c r="F262" s="133"/>
      <c r="G262" s="156">
        <f t="shared" si="94"/>
        <v>0</v>
      </c>
      <c r="H262" s="133"/>
      <c r="I262" s="133"/>
      <c r="J262" s="133"/>
      <c r="K262" s="133"/>
    </row>
    <row r="263" spans="1:13" ht="26.25" customHeight="1">
      <c r="A263" s="270"/>
      <c r="B263" s="268" t="s">
        <v>257</v>
      </c>
      <c r="C263" s="135"/>
      <c r="D263" s="133">
        <v>2</v>
      </c>
      <c r="E263" s="133">
        <v>0</v>
      </c>
      <c r="F263" s="133"/>
      <c r="G263" s="156">
        <f>SUM(H263:K263)</f>
        <v>0</v>
      </c>
      <c r="H263" s="133"/>
      <c r="I263" s="133"/>
      <c r="J263" s="133"/>
      <c r="K263" s="133"/>
    </row>
    <row r="264" spans="1:13" ht="21.75" customHeight="1">
      <c r="A264" s="270"/>
      <c r="B264" s="256" t="s">
        <v>252</v>
      </c>
      <c r="C264" s="135"/>
      <c r="D264" s="133">
        <v>17.5</v>
      </c>
      <c r="E264" s="133">
        <v>0</v>
      </c>
      <c r="F264" s="133"/>
      <c r="G264" s="156">
        <f>SUM(H264:K264)</f>
        <v>0</v>
      </c>
      <c r="H264" s="133"/>
      <c r="I264" s="133"/>
      <c r="J264" s="133"/>
      <c r="K264" s="133"/>
      <c r="M264" s="286"/>
    </row>
    <row r="265" spans="1:13" ht="24.75" customHeight="1">
      <c r="A265" s="270"/>
      <c r="B265" s="268" t="s">
        <v>263</v>
      </c>
      <c r="C265" s="135"/>
      <c r="D265" s="133">
        <v>13.3</v>
      </c>
      <c r="E265" s="133">
        <v>2.9</v>
      </c>
      <c r="F265" s="133"/>
      <c r="G265" s="156">
        <f>SUM(H265:K265)</f>
        <v>0</v>
      </c>
      <c r="H265" s="133"/>
      <c r="I265" s="133"/>
      <c r="J265" s="262"/>
      <c r="K265" s="262"/>
    </row>
    <row r="266" spans="1:13" ht="24.75" customHeight="1">
      <c r="A266" s="270"/>
      <c r="B266" s="268" t="s">
        <v>264</v>
      </c>
      <c r="C266" s="135"/>
      <c r="D266" s="133">
        <v>1.9</v>
      </c>
      <c r="E266" s="133">
        <v>0</v>
      </c>
      <c r="F266" s="133"/>
      <c r="G266" s="156">
        <f>SUM(H266:K266)</f>
        <v>0</v>
      </c>
      <c r="H266" s="133"/>
      <c r="I266" s="133"/>
      <c r="J266" s="133"/>
      <c r="K266" s="133"/>
    </row>
    <row r="267" spans="1:13" ht="24.75" customHeight="1">
      <c r="A267" s="270"/>
      <c r="B267" s="268" t="s">
        <v>271</v>
      </c>
      <c r="C267" s="135"/>
      <c r="D267" s="133">
        <v>33.799999999999997</v>
      </c>
      <c r="E267" s="133">
        <v>21.3</v>
      </c>
      <c r="F267" s="133"/>
      <c r="G267" s="156">
        <f t="shared" si="94"/>
        <v>0</v>
      </c>
      <c r="H267" s="133"/>
      <c r="I267" s="133"/>
      <c r="J267" s="133"/>
      <c r="K267" s="133"/>
    </row>
    <row r="268" spans="1:13" ht="24.75" customHeight="1">
      <c r="A268" s="270"/>
      <c r="B268" s="268" t="s">
        <v>246</v>
      </c>
      <c r="C268" s="135"/>
      <c r="D268" s="133">
        <v>2.5</v>
      </c>
      <c r="E268" s="133">
        <v>3</v>
      </c>
      <c r="F268" s="133"/>
      <c r="G268" s="156">
        <f t="shared" si="94"/>
        <v>0</v>
      </c>
      <c r="H268" s="133"/>
      <c r="I268" s="133"/>
      <c r="J268" s="262"/>
      <c r="K268" s="262"/>
    </row>
    <row r="269" spans="1:13" ht="24.75" customHeight="1">
      <c r="A269" s="270"/>
      <c r="B269" s="268" t="s">
        <v>258</v>
      </c>
      <c r="C269" s="135"/>
      <c r="D269" s="133">
        <v>3.1</v>
      </c>
      <c r="E269" s="133">
        <v>0</v>
      </c>
      <c r="F269" s="133"/>
      <c r="G269" s="156">
        <f t="shared" si="94"/>
        <v>0</v>
      </c>
      <c r="H269" s="133"/>
      <c r="I269" s="133"/>
      <c r="J269" s="262"/>
      <c r="K269" s="262"/>
    </row>
    <row r="270" spans="1:13" ht="24.75" customHeight="1">
      <c r="A270" s="242" t="s">
        <v>661</v>
      </c>
      <c r="B270" s="252" t="s">
        <v>185</v>
      </c>
      <c r="C270" s="250">
        <v>1030</v>
      </c>
      <c r="D270" s="140">
        <f>SUM(D273,D272,D271)</f>
        <v>1764.1000000000001</v>
      </c>
      <c r="E270" s="140">
        <f t="shared" ref="E270:K270" si="95">SUM(E273,E272,E271)</f>
        <v>1985.1000000000004</v>
      </c>
      <c r="F270" s="140">
        <f t="shared" si="95"/>
        <v>0</v>
      </c>
      <c r="G270" s="140">
        <f t="shared" si="95"/>
        <v>0</v>
      </c>
      <c r="H270" s="140">
        <f t="shared" si="95"/>
        <v>0</v>
      </c>
      <c r="I270" s="140">
        <f t="shared" si="95"/>
        <v>0</v>
      </c>
      <c r="J270" s="140">
        <f t="shared" si="95"/>
        <v>0</v>
      </c>
      <c r="K270" s="140">
        <f t="shared" si="95"/>
        <v>0</v>
      </c>
    </row>
    <row r="271" spans="1:13" ht="24.75" customHeight="1">
      <c r="A271" s="271" t="s">
        <v>662</v>
      </c>
      <c r="B271" s="260" t="s">
        <v>309</v>
      </c>
      <c r="C271" s="158">
        <v>1032</v>
      </c>
      <c r="D271" s="156">
        <v>181.4</v>
      </c>
      <c r="E271" s="156">
        <v>166.4</v>
      </c>
      <c r="F271" s="156"/>
      <c r="G271" s="156">
        <f t="shared" ref="G271:G278" si="96">SUM(H271:K271)</f>
        <v>0</v>
      </c>
      <c r="H271" s="156"/>
      <c r="I271" s="156"/>
      <c r="J271" s="156"/>
      <c r="K271" s="156"/>
    </row>
    <row r="272" spans="1:13" ht="24.75" customHeight="1">
      <c r="A272" s="271" t="s">
        <v>663</v>
      </c>
      <c r="B272" s="260" t="s">
        <v>2</v>
      </c>
      <c r="C272" s="158">
        <v>1033</v>
      </c>
      <c r="D272" s="156">
        <v>37.5</v>
      </c>
      <c r="E272" s="156">
        <v>34</v>
      </c>
      <c r="F272" s="156"/>
      <c r="G272" s="156">
        <f t="shared" si="96"/>
        <v>0</v>
      </c>
      <c r="H272" s="156"/>
      <c r="I272" s="156"/>
      <c r="J272" s="156"/>
      <c r="K272" s="156"/>
    </row>
    <row r="273" spans="1:11" ht="24.75" customHeight="1">
      <c r="A273" s="271" t="s">
        <v>664</v>
      </c>
      <c r="B273" s="260" t="s">
        <v>578</v>
      </c>
      <c r="C273" s="158">
        <v>1035</v>
      </c>
      <c r="D273" s="156">
        <f>SUM(D274:D306)</f>
        <v>1545.2</v>
      </c>
      <c r="E273" s="156">
        <f>SUM(E274:E306)</f>
        <v>1784.7000000000003</v>
      </c>
      <c r="F273" s="156">
        <f t="shared" ref="F273:K273" si="97">SUM(F274:F306)</f>
        <v>0</v>
      </c>
      <c r="G273" s="156">
        <f t="shared" si="97"/>
        <v>0</v>
      </c>
      <c r="H273" s="156">
        <f t="shared" si="97"/>
        <v>0</v>
      </c>
      <c r="I273" s="156">
        <f t="shared" si="97"/>
        <v>0</v>
      </c>
      <c r="J273" s="156">
        <f t="shared" si="97"/>
        <v>0</v>
      </c>
      <c r="K273" s="156">
        <f t="shared" si="97"/>
        <v>0</v>
      </c>
    </row>
    <row r="274" spans="1:11" ht="24.75" customHeight="1">
      <c r="A274" s="270"/>
      <c r="B274" s="272" t="s">
        <v>237</v>
      </c>
      <c r="C274" s="135"/>
      <c r="D274" s="133">
        <v>53.6</v>
      </c>
      <c r="E274" s="133">
        <v>56.8</v>
      </c>
      <c r="F274" s="133"/>
      <c r="G274" s="133">
        <f t="shared" si="96"/>
        <v>0</v>
      </c>
      <c r="H274" s="133"/>
      <c r="I274" s="133"/>
      <c r="J274" s="133"/>
      <c r="K274" s="133"/>
    </row>
    <row r="275" spans="1:11" ht="24.75" customHeight="1">
      <c r="A275" s="270"/>
      <c r="B275" s="268" t="s">
        <v>226</v>
      </c>
      <c r="C275" s="135"/>
      <c r="D275" s="133">
        <v>62.2</v>
      </c>
      <c r="E275" s="133">
        <v>30.8</v>
      </c>
      <c r="F275" s="133"/>
      <c r="G275" s="133">
        <f t="shared" si="96"/>
        <v>0</v>
      </c>
      <c r="H275" s="133"/>
      <c r="I275" s="133"/>
      <c r="J275" s="133"/>
      <c r="K275" s="133"/>
    </row>
    <row r="276" spans="1:11" ht="24.75" customHeight="1">
      <c r="A276" s="270"/>
      <c r="B276" s="268" t="s">
        <v>272</v>
      </c>
      <c r="C276" s="135"/>
      <c r="D276" s="133">
        <v>363.3</v>
      </c>
      <c r="E276" s="133">
        <v>119</v>
      </c>
      <c r="F276" s="133"/>
      <c r="G276" s="133">
        <f t="shared" si="96"/>
        <v>0</v>
      </c>
      <c r="H276" s="133"/>
      <c r="I276" s="133"/>
      <c r="J276" s="133"/>
      <c r="K276" s="133"/>
    </row>
    <row r="277" spans="1:11" ht="24.75" customHeight="1">
      <c r="A277" s="270"/>
      <c r="B277" s="268" t="s">
        <v>228</v>
      </c>
      <c r="C277" s="135"/>
      <c r="D277" s="133">
        <v>40.5</v>
      </c>
      <c r="E277" s="133">
        <v>42.8</v>
      </c>
      <c r="F277" s="133"/>
      <c r="G277" s="133">
        <f t="shared" si="96"/>
        <v>0</v>
      </c>
      <c r="H277" s="133"/>
      <c r="I277" s="133"/>
      <c r="J277" s="133"/>
      <c r="K277" s="133"/>
    </row>
    <row r="278" spans="1:11" ht="24.75" customHeight="1">
      <c r="A278" s="270"/>
      <c r="B278" s="268" t="s">
        <v>245</v>
      </c>
      <c r="C278" s="135"/>
      <c r="D278" s="133">
        <v>20.6</v>
      </c>
      <c r="E278" s="133">
        <v>127</v>
      </c>
      <c r="F278" s="133"/>
      <c r="G278" s="133">
        <f t="shared" si="96"/>
        <v>0</v>
      </c>
      <c r="H278" s="133"/>
      <c r="I278" s="133"/>
      <c r="J278" s="262"/>
      <c r="K278" s="262"/>
    </row>
    <row r="279" spans="1:11" ht="24.75" customHeight="1">
      <c r="A279" s="270"/>
      <c r="B279" s="268" t="s">
        <v>232</v>
      </c>
      <c r="C279" s="135"/>
      <c r="D279" s="133">
        <v>7</v>
      </c>
      <c r="E279" s="133"/>
      <c r="F279" s="133"/>
      <c r="G279" s="133"/>
      <c r="H279" s="133"/>
      <c r="I279" s="133"/>
      <c r="J279" s="262"/>
      <c r="K279" s="262"/>
    </row>
    <row r="280" spans="1:11" ht="24.75" customHeight="1">
      <c r="A280" s="270"/>
      <c r="B280" s="268" t="s">
        <v>236</v>
      </c>
      <c r="C280" s="135"/>
      <c r="D280" s="133">
        <v>20.6</v>
      </c>
      <c r="E280" s="133">
        <v>20.399999999999999</v>
      </c>
      <c r="F280" s="133"/>
      <c r="G280" s="133">
        <f t="shared" ref="G280:G306" si="98">SUM(H280:K280)</f>
        <v>0</v>
      </c>
      <c r="H280" s="133"/>
      <c r="I280" s="133"/>
      <c r="J280" s="133"/>
      <c r="K280" s="133"/>
    </row>
    <row r="281" spans="1:11" ht="24.75" customHeight="1">
      <c r="A281" s="270"/>
      <c r="B281" s="268" t="s">
        <v>247</v>
      </c>
      <c r="C281" s="135"/>
      <c r="D281" s="133">
        <v>10.199999999999999</v>
      </c>
      <c r="E281" s="133">
        <v>4</v>
      </c>
      <c r="F281" s="133"/>
      <c r="G281" s="133">
        <f t="shared" si="98"/>
        <v>0</v>
      </c>
      <c r="H281" s="133"/>
      <c r="I281" s="133"/>
      <c r="J281" s="133"/>
      <c r="K281" s="133"/>
    </row>
    <row r="282" spans="1:11" ht="24.75" customHeight="1">
      <c r="A282" s="270"/>
      <c r="B282" s="268" t="s">
        <v>248</v>
      </c>
      <c r="C282" s="135"/>
      <c r="D282" s="133">
        <f>120.3-32.5</f>
        <v>87.8</v>
      </c>
      <c r="E282" s="133">
        <v>127.2</v>
      </c>
      <c r="F282" s="133"/>
      <c r="G282" s="133">
        <f t="shared" si="98"/>
        <v>0</v>
      </c>
      <c r="H282" s="133"/>
      <c r="I282" s="133"/>
      <c r="J282" s="133"/>
      <c r="K282" s="133"/>
    </row>
    <row r="283" spans="1:11" ht="24.75" customHeight="1">
      <c r="A283" s="270"/>
      <c r="B283" s="268" t="s">
        <v>249</v>
      </c>
      <c r="C283" s="135"/>
      <c r="D283" s="133">
        <v>2.9</v>
      </c>
      <c r="E283" s="133">
        <v>3</v>
      </c>
      <c r="F283" s="133"/>
      <c r="G283" s="133">
        <f t="shared" si="98"/>
        <v>0</v>
      </c>
      <c r="H283" s="133"/>
      <c r="I283" s="133"/>
      <c r="J283" s="133"/>
      <c r="K283" s="133"/>
    </row>
    <row r="284" spans="1:11" ht="24.75" customHeight="1">
      <c r="A284" s="270"/>
      <c r="B284" s="268" t="s">
        <v>250</v>
      </c>
      <c r="C284" s="135"/>
      <c r="D284" s="133">
        <v>1.2</v>
      </c>
      <c r="E284" s="133">
        <v>2.8</v>
      </c>
      <c r="F284" s="133"/>
      <c r="G284" s="133">
        <f t="shared" si="98"/>
        <v>0</v>
      </c>
      <c r="H284" s="133"/>
      <c r="I284" s="133"/>
      <c r="J284" s="133"/>
      <c r="K284" s="133"/>
    </row>
    <row r="285" spans="1:11" ht="24.75" customHeight="1">
      <c r="A285" s="270"/>
      <c r="B285" s="268" t="s">
        <v>254</v>
      </c>
      <c r="C285" s="135"/>
      <c r="D285" s="133">
        <v>2.7</v>
      </c>
      <c r="E285" s="133"/>
      <c r="F285" s="133"/>
      <c r="G285" s="156">
        <f t="shared" si="98"/>
        <v>0</v>
      </c>
      <c r="H285" s="133"/>
      <c r="I285" s="133"/>
      <c r="J285" s="133"/>
      <c r="K285" s="133"/>
    </row>
    <row r="286" spans="1:11" ht="24.75" customHeight="1">
      <c r="A286" s="270"/>
      <c r="B286" s="268" t="s">
        <v>255</v>
      </c>
      <c r="C286" s="135"/>
      <c r="D286" s="133">
        <v>5</v>
      </c>
      <c r="E286" s="133"/>
      <c r="F286" s="133"/>
      <c r="G286" s="156">
        <f t="shared" si="98"/>
        <v>0</v>
      </c>
      <c r="H286" s="133"/>
      <c r="I286" s="133"/>
      <c r="J286" s="133"/>
      <c r="K286" s="133"/>
    </row>
    <row r="287" spans="1:11" ht="24.75" customHeight="1">
      <c r="A287" s="270"/>
      <c r="B287" s="268" t="s">
        <v>261</v>
      </c>
      <c r="C287" s="135"/>
      <c r="D287" s="133">
        <v>3.4</v>
      </c>
      <c r="E287" s="133"/>
      <c r="F287" s="133"/>
      <c r="G287" s="156">
        <f t="shared" si="98"/>
        <v>0</v>
      </c>
      <c r="H287" s="133"/>
      <c r="I287" s="133"/>
      <c r="J287" s="133"/>
      <c r="K287" s="133"/>
    </row>
    <row r="288" spans="1:11" ht="24.75" customHeight="1">
      <c r="A288" s="270"/>
      <c r="B288" s="268" t="s">
        <v>267</v>
      </c>
      <c r="C288" s="135"/>
      <c r="D288" s="133">
        <v>0.4</v>
      </c>
      <c r="E288" s="133"/>
      <c r="F288" s="133"/>
      <c r="G288" s="156">
        <f t="shared" si="98"/>
        <v>0</v>
      </c>
      <c r="H288" s="133"/>
      <c r="I288" s="133"/>
      <c r="J288" s="133"/>
      <c r="K288" s="133"/>
    </row>
    <row r="289" spans="1:11" ht="24.75" customHeight="1">
      <c r="A289" s="270"/>
      <c r="B289" s="241" t="s">
        <v>235</v>
      </c>
      <c r="C289" s="135"/>
      <c r="D289" s="133">
        <v>51.2</v>
      </c>
      <c r="E289" s="133">
        <v>68.400000000000006</v>
      </c>
      <c r="F289" s="133"/>
      <c r="G289" s="156">
        <f t="shared" si="98"/>
        <v>0</v>
      </c>
      <c r="H289" s="133"/>
      <c r="I289" s="133"/>
      <c r="J289" s="133"/>
      <c r="K289" s="133"/>
    </row>
    <row r="290" spans="1:11" ht="24.75" customHeight="1">
      <c r="A290" s="270"/>
      <c r="B290" s="241" t="s">
        <v>220</v>
      </c>
      <c r="C290" s="135"/>
      <c r="D290" s="133">
        <v>64.599999999999994</v>
      </c>
      <c r="E290" s="133">
        <v>59.6</v>
      </c>
      <c r="F290" s="133"/>
      <c r="G290" s="156">
        <f t="shared" si="98"/>
        <v>0</v>
      </c>
      <c r="H290" s="133"/>
      <c r="I290" s="133"/>
      <c r="J290" s="133"/>
      <c r="K290" s="133"/>
    </row>
    <row r="291" spans="1:11" ht="24.75" customHeight="1">
      <c r="A291" s="270"/>
      <c r="B291" s="241" t="s">
        <v>259</v>
      </c>
      <c r="C291" s="135"/>
      <c r="D291" s="133">
        <v>6</v>
      </c>
      <c r="E291" s="133"/>
      <c r="F291" s="133"/>
      <c r="G291" s="156">
        <f t="shared" si="98"/>
        <v>0</v>
      </c>
      <c r="H291" s="133"/>
      <c r="I291" s="133"/>
      <c r="J291" s="133"/>
      <c r="K291" s="133"/>
    </row>
    <row r="292" spans="1:11" ht="24.75" customHeight="1">
      <c r="A292" s="270"/>
      <c r="B292" s="241" t="s">
        <v>253</v>
      </c>
      <c r="C292" s="135"/>
      <c r="D292" s="133">
        <v>28.7</v>
      </c>
      <c r="E292" s="133"/>
      <c r="F292" s="133"/>
      <c r="G292" s="156">
        <f t="shared" si="98"/>
        <v>0</v>
      </c>
      <c r="H292" s="133"/>
      <c r="I292" s="133"/>
      <c r="J292" s="133"/>
      <c r="K292" s="133"/>
    </row>
    <row r="293" spans="1:11" ht="24.75" customHeight="1">
      <c r="A293" s="270"/>
      <c r="B293" s="241" t="s">
        <v>256</v>
      </c>
      <c r="C293" s="135"/>
      <c r="D293" s="133">
        <v>18.7</v>
      </c>
      <c r="E293" s="133"/>
      <c r="F293" s="133"/>
      <c r="G293" s="156">
        <f t="shared" si="98"/>
        <v>0</v>
      </c>
      <c r="H293" s="133"/>
      <c r="I293" s="133"/>
      <c r="J293" s="133"/>
      <c r="K293" s="133"/>
    </row>
    <row r="294" spans="1:11" ht="24.75" customHeight="1">
      <c r="A294" s="270"/>
      <c r="B294" s="241" t="s">
        <v>240</v>
      </c>
      <c r="C294" s="135"/>
      <c r="D294" s="133">
        <v>16.7</v>
      </c>
      <c r="E294" s="133"/>
      <c r="F294" s="133"/>
      <c r="G294" s="156">
        <f t="shared" si="98"/>
        <v>0</v>
      </c>
      <c r="H294" s="133"/>
      <c r="I294" s="133"/>
      <c r="J294" s="133"/>
      <c r="K294" s="133"/>
    </row>
    <row r="295" spans="1:11" ht="24.75" customHeight="1">
      <c r="A295" s="270"/>
      <c r="B295" s="241" t="s">
        <v>260</v>
      </c>
      <c r="C295" s="135"/>
      <c r="D295" s="133">
        <v>8</v>
      </c>
      <c r="E295" s="133">
        <v>11</v>
      </c>
      <c r="F295" s="133"/>
      <c r="G295" s="156">
        <f t="shared" si="98"/>
        <v>0</v>
      </c>
      <c r="H295" s="133"/>
      <c r="I295" s="133"/>
      <c r="J295" s="133"/>
      <c r="K295" s="133"/>
    </row>
    <row r="296" spans="1:11" ht="24.75" customHeight="1">
      <c r="A296" s="270"/>
      <c r="B296" s="241" t="s">
        <v>239</v>
      </c>
      <c r="C296" s="135"/>
      <c r="D296" s="133">
        <v>13.5</v>
      </c>
      <c r="E296" s="133">
        <v>20.399999999999999</v>
      </c>
      <c r="F296" s="133"/>
      <c r="G296" s="156">
        <f t="shared" si="98"/>
        <v>0</v>
      </c>
      <c r="H296" s="133"/>
      <c r="I296" s="133"/>
      <c r="J296" s="133"/>
      <c r="K296" s="133"/>
    </row>
    <row r="297" spans="1:11" ht="24.75" customHeight="1">
      <c r="A297" s="270"/>
      <c r="B297" s="241" t="s">
        <v>231</v>
      </c>
      <c r="C297" s="135"/>
      <c r="D297" s="133">
        <v>0.5</v>
      </c>
      <c r="E297" s="133">
        <v>17.100000000000001</v>
      </c>
      <c r="F297" s="133"/>
      <c r="G297" s="156">
        <f t="shared" si="98"/>
        <v>0</v>
      </c>
      <c r="H297" s="133"/>
      <c r="I297" s="133"/>
      <c r="J297" s="133"/>
      <c r="K297" s="133"/>
    </row>
    <row r="298" spans="1:11" ht="24.75" customHeight="1">
      <c r="A298" s="270"/>
      <c r="B298" s="241" t="s">
        <v>251</v>
      </c>
      <c r="C298" s="135"/>
      <c r="D298" s="133"/>
      <c r="E298" s="133">
        <v>0.4</v>
      </c>
      <c r="F298" s="133"/>
      <c r="G298" s="156">
        <f t="shared" si="98"/>
        <v>0</v>
      </c>
      <c r="H298" s="133"/>
      <c r="I298" s="133"/>
      <c r="J298" s="133"/>
      <c r="K298" s="133"/>
    </row>
    <row r="299" spans="1:11" ht="24.75" customHeight="1">
      <c r="A299" s="270"/>
      <c r="B299" s="268" t="s">
        <v>266</v>
      </c>
      <c r="C299" s="135"/>
      <c r="D299" s="133">
        <v>4.5</v>
      </c>
      <c r="E299" s="133"/>
      <c r="F299" s="133"/>
      <c r="G299" s="156">
        <f t="shared" si="98"/>
        <v>0</v>
      </c>
      <c r="H299" s="133"/>
      <c r="I299" s="133"/>
      <c r="J299" s="262"/>
      <c r="K299" s="262"/>
    </row>
    <row r="300" spans="1:11" ht="24.75" customHeight="1">
      <c r="A300" s="270"/>
      <c r="B300" s="268" t="s">
        <v>275</v>
      </c>
      <c r="C300" s="135"/>
      <c r="D300" s="133">
        <v>15.1</v>
      </c>
      <c r="E300" s="133"/>
      <c r="F300" s="133"/>
      <c r="G300" s="156">
        <f t="shared" si="98"/>
        <v>0</v>
      </c>
      <c r="H300" s="133"/>
      <c r="I300" s="133"/>
      <c r="J300" s="262"/>
      <c r="K300" s="262"/>
    </row>
    <row r="301" spans="1:11" ht="24.75" customHeight="1">
      <c r="A301" s="270"/>
      <c r="B301" s="268" t="s">
        <v>265</v>
      </c>
      <c r="C301" s="135"/>
      <c r="D301" s="133">
        <v>8</v>
      </c>
      <c r="E301" s="133"/>
      <c r="F301" s="133"/>
      <c r="G301" s="156">
        <f t="shared" si="98"/>
        <v>0</v>
      </c>
      <c r="H301" s="133"/>
      <c r="I301" s="133"/>
      <c r="J301" s="262"/>
      <c r="K301" s="262"/>
    </row>
    <row r="302" spans="1:11" ht="24.75" customHeight="1">
      <c r="A302" s="270"/>
      <c r="B302" s="241" t="s">
        <v>221</v>
      </c>
      <c r="C302" s="135"/>
      <c r="D302" s="133">
        <f>1557.3-935.4</f>
        <v>621.9</v>
      </c>
      <c r="E302" s="133">
        <v>1037.2</v>
      </c>
      <c r="F302" s="133"/>
      <c r="G302" s="156">
        <f t="shared" si="98"/>
        <v>0</v>
      </c>
      <c r="H302" s="133"/>
      <c r="I302" s="133"/>
      <c r="J302" s="133"/>
      <c r="K302" s="133"/>
    </row>
    <row r="303" spans="1:11" ht="24.75" customHeight="1">
      <c r="A303" s="270"/>
      <c r="B303" s="241" t="s">
        <v>216</v>
      </c>
      <c r="C303" s="135"/>
      <c r="D303" s="133">
        <v>2.6</v>
      </c>
      <c r="E303" s="133"/>
      <c r="F303" s="133"/>
      <c r="G303" s="156">
        <f t="shared" si="98"/>
        <v>0</v>
      </c>
      <c r="H303" s="133"/>
      <c r="I303" s="133"/>
      <c r="J303" s="133"/>
      <c r="K303" s="133"/>
    </row>
    <row r="304" spans="1:11" ht="24.75" customHeight="1">
      <c r="A304" s="270"/>
      <c r="B304" s="241" t="s">
        <v>213</v>
      </c>
      <c r="C304" s="135"/>
      <c r="D304" s="133">
        <v>1.8</v>
      </c>
      <c r="E304" s="133">
        <v>16</v>
      </c>
      <c r="F304" s="133"/>
      <c r="G304" s="156">
        <f t="shared" si="98"/>
        <v>0</v>
      </c>
      <c r="H304" s="133"/>
      <c r="I304" s="133"/>
      <c r="J304" s="133"/>
      <c r="K304" s="133"/>
    </row>
    <row r="305" spans="1:11" ht="24.75" customHeight="1">
      <c r="A305" s="270"/>
      <c r="B305" s="241" t="s">
        <v>215</v>
      </c>
      <c r="C305" s="135"/>
      <c r="D305" s="133"/>
      <c r="E305" s="133">
        <v>18.399999999999999</v>
      </c>
      <c r="F305" s="133"/>
      <c r="G305" s="156">
        <f t="shared" si="98"/>
        <v>0</v>
      </c>
      <c r="H305" s="133"/>
      <c r="I305" s="133"/>
      <c r="J305" s="133"/>
      <c r="K305" s="133"/>
    </row>
    <row r="306" spans="1:11" ht="25.5" customHeight="1">
      <c r="A306" s="270"/>
      <c r="B306" s="241" t="s">
        <v>244</v>
      </c>
      <c r="C306" s="135"/>
      <c r="D306" s="133">
        <v>2</v>
      </c>
      <c r="E306" s="133">
        <v>2.4</v>
      </c>
      <c r="F306" s="133"/>
      <c r="G306" s="156">
        <f t="shared" si="98"/>
        <v>0</v>
      </c>
      <c r="H306" s="133"/>
      <c r="I306" s="133"/>
      <c r="J306" s="133"/>
      <c r="K306" s="133"/>
    </row>
    <row r="307" spans="1:11" ht="61.5" customHeight="1">
      <c r="A307" s="308" t="s">
        <v>581</v>
      </c>
      <c r="B307" s="309" t="s">
        <v>656</v>
      </c>
      <c r="C307" s="302"/>
      <c r="D307" s="307">
        <f>SUM(D312,D309)</f>
        <v>1066.9000000000001</v>
      </c>
      <c r="E307" s="307">
        <f t="shared" ref="E307:K307" si="99">SUM(E312)</f>
        <v>0</v>
      </c>
      <c r="F307" s="307">
        <f t="shared" si="99"/>
        <v>0</v>
      </c>
      <c r="G307" s="307">
        <f t="shared" si="99"/>
        <v>0</v>
      </c>
      <c r="H307" s="307">
        <f t="shared" si="99"/>
        <v>0</v>
      </c>
      <c r="I307" s="307">
        <f t="shared" si="99"/>
        <v>0</v>
      </c>
      <c r="J307" s="307">
        <f t="shared" si="99"/>
        <v>0</v>
      </c>
      <c r="K307" s="307">
        <f t="shared" si="99"/>
        <v>0</v>
      </c>
    </row>
    <row r="308" spans="1:11" ht="25.5" customHeight="1">
      <c r="A308" s="312"/>
      <c r="B308" s="313" t="s">
        <v>181</v>
      </c>
      <c r="C308" s="302"/>
      <c r="D308" s="306"/>
      <c r="E308" s="310"/>
      <c r="F308" s="310"/>
      <c r="G308" s="306"/>
      <c r="H308" s="310"/>
      <c r="I308" s="310"/>
      <c r="J308" s="310"/>
      <c r="K308" s="310"/>
    </row>
    <row r="309" spans="1:11" ht="25.5" customHeight="1">
      <c r="A309" s="242" t="s">
        <v>563</v>
      </c>
      <c r="B309" s="266" t="s">
        <v>184</v>
      </c>
      <c r="C309" s="250">
        <v>1020</v>
      </c>
      <c r="D309" s="140">
        <v>131.5</v>
      </c>
      <c r="E309" s="360">
        <f>SUM(E310)</f>
        <v>0</v>
      </c>
      <c r="F309" s="360">
        <f t="shared" ref="F309:I309" si="100">SUM(F310)</f>
        <v>0</v>
      </c>
      <c r="G309" s="360">
        <f t="shared" si="100"/>
        <v>0</v>
      </c>
      <c r="H309" s="360">
        <f t="shared" si="100"/>
        <v>0</v>
      </c>
      <c r="I309" s="360">
        <f t="shared" si="100"/>
        <v>0</v>
      </c>
      <c r="J309" s="360">
        <f>SUM(J310)</f>
        <v>0</v>
      </c>
      <c r="K309" s="360">
        <f t="shared" ref="K309" si="101">SUM(K310)</f>
        <v>0</v>
      </c>
    </row>
    <row r="310" spans="1:11" ht="25.5" customHeight="1">
      <c r="A310" s="271" t="s">
        <v>665</v>
      </c>
      <c r="B310" s="269" t="s">
        <v>569</v>
      </c>
      <c r="C310" s="158">
        <v>1021</v>
      </c>
      <c r="D310" s="156">
        <v>131.5</v>
      </c>
      <c r="E310" s="310"/>
      <c r="F310" s="310"/>
      <c r="G310" s="306"/>
      <c r="H310" s="310"/>
      <c r="I310" s="310"/>
      <c r="J310" s="310"/>
      <c r="K310" s="310"/>
    </row>
    <row r="311" spans="1:11" ht="25.5" customHeight="1">
      <c r="A311" s="312"/>
      <c r="B311" s="268" t="s">
        <v>270</v>
      </c>
      <c r="C311" s="135"/>
      <c r="D311" s="133">
        <v>131.5</v>
      </c>
      <c r="E311" s="310"/>
      <c r="F311" s="310"/>
      <c r="G311" s="306"/>
      <c r="H311" s="310"/>
      <c r="I311" s="310"/>
      <c r="J311" s="310"/>
      <c r="K311" s="310"/>
    </row>
    <row r="312" spans="1:11" ht="25.5" customHeight="1">
      <c r="A312" s="321" t="s">
        <v>679</v>
      </c>
      <c r="B312" s="326" t="s">
        <v>185</v>
      </c>
      <c r="C312" s="316">
        <v>1030</v>
      </c>
      <c r="D312" s="291">
        <f>SUM(D313)</f>
        <v>935.4</v>
      </c>
      <c r="E312" s="306">
        <f>SUM(E313)</f>
        <v>0</v>
      </c>
      <c r="F312" s="306">
        <f t="shared" ref="F312:K312" si="102">SUM(F313)</f>
        <v>0</v>
      </c>
      <c r="G312" s="306">
        <f t="shared" si="102"/>
        <v>0</v>
      </c>
      <c r="H312" s="306">
        <f t="shared" si="102"/>
        <v>0</v>
      </c>
      <c r="I312" s="306">
        <f t="shared" si="102"/>
        <v>0</v>
      </c>
      <c r="J312" s="306">
        <f t="shared" si="102"/>
        <v>0</v>
      </c>
      <c r="K312" s="306">
        <f t="shared" si="102"/>
        <v>0</v>
      </c>
    </row>
    <row r="313" spans="1:11" ht="25.5" customHeight="1">
      <c r="A313" s="323" t="s">
        <v>680</v>
      </c>
      <c r="B313" s="305" t="s">
        <v>578</v>
      </c>
      <c r="C313" s="299">
        <v>1035</v>
      </c>
      <c r="D313" s="306">
        <f>D314</f>
        <v>935.4</v>
      </c>
      <c r="E313" s="310">
        <f>SUM(E314)</f>
        <v>0</v>
      </c>
      <c r="F313" s="310">
        <f t="shared" ref="F313:K313" si="103">SUM(F314)</f>
        <v>0</v>
      </c>
      <c r="G313" s="310">
        <f t="shared" si="103"/>
        <v>0</v>
      </c>
      <c r="H313" s="310">
        <f t="shared" si="103"/>
        <v>0</v>
      </c>
      <c r="I313" s="310">
        <f t="shared" si="103"/>
        <v>0</v>
      </c>
      <c r="J313" s="310">
        <f t="shared" si="103"/>
        <v>0</v>
      </c>
      <c r="K313" s="310">
        <f t="shared" si="103"/>
        <v>0</v>
      </c>
    </row>
    <row r="314" spans="1:11" ht="25.5" customHeight="1">
      <c r="A314" s="300"/>
      <c r="B314" s="106" t="s">
        <v>221</v>
      </c>
      <c r="C314" s="302"/>
      <c r="D314" s="310">
        <v>935.4</v>
      </c>
      <c r="E314" s="310"/>
      <c r="F314" s="310"/>
      <c r="G314" s="306"/>
      <c r="H314" s="310"/>
      <c r="I314" s="310"/>
      <c r="J314" s="310"/>
      <c r="K314" s="310"/>
    </row>
    <row r="315" spans="1:11" ht="51.75" customHeight="1">
      <c r="A315" s="176" t="s">
        <v>624</v>
      </c>
      <c r="B315" s="148" t="s">
        <v>560</v>
      </c>
      <c r="C315" s="142"/>
      <c r="D315" s="137">
        <f>SUM(D316)</f>
        <v>0</v>
      </c>
      <c r="E315" s="137">
        <f t="shared" ref="E315:K315" si="104">SUM(E316)</f>
        <v>0</v>
      </c>
      <c r="F315" s="137">
        <f t="shared" si="104"/>
        <v>0</v>
      </c>
      <c r="G315" s="137">
        <f t="shared" si="104"/>
        <v>6.5</v>
      </c>
      <c r="H315" s="137">
        <f t="shared" si="104"/>
        <v>0</v>
      </c>
      <c r="I315" s="307">
        <f t="shared" si="104"/>
        <v>0</v>
      </c>
      <c r="J315" s="307">
        <f t="shared" si="104"/>
        <v>6.5</v>
      </c>
      <c r="K315" s="307">
        <f t="shared" si="104"/>
        <v>0</v>
      </c>
    </row>
    <row r="316" spans="1:11" ht="37.5" customHeight="1">
      <c r="A316" s="242" t="s">
        <v>625</v>
      </c>
      <c r="B316" s="251" t="s">
        <v>184</v>
      </c>
      <c r="C316" s="250">
        <v>1020</v>
      </c>
      <c r="D316" s="140">
        <f>SUM(D317)</f>
        <v>0</v>
      </c>
      <c r="E316" s="140">
        <f t="shared" ref="E316:K316" si="105">SUM(E317)</f>
        <v>0</v>
      </c>
      <c r="F316" s="140">
        <f t="shared" si="105"/>
        <v>0</v>
      </c>
      <c r="G316" s="140">
        <f t="shared" si="105"/>
        <v>6.5</v>
      </c>
      <c r="H316" s="140">
        <f t="shared" si="105"/>
        <v>0</v>
      </c>
      <c r="I316" s="140">
        <f t="shared" si="105"/>
        <v>0</v>
      </c>
      <c r="J316" s="140">
        <f t="shared" si="105"/>
        <v>6.5</v>
      </c>
      <c r="K316" s="140">
        <f t="shared" si="105"/>
        <v>0</v>
      </c>
    </row>
    <row r="317" spans="1:11" ht="24.75" customHeight="1">
      <c r="A317" s="271" t="s">
        <v>666</v>
      </c>
      <c r="B317" s="269" t="s">
        <v>569</v>
      </c>
      <c r="C317" s="158">
        <v>1021</v>
      </c>
      <c r="D317" s="156">
        <f>SUM(D318)</f>
        <v>0</v>
      </c>
      <c r="E317" s="156">
        <f t="shared" ref="E317:K317" si="106">SUM(E318)</f>
        <v>0</v>
      </c>
      <c r="F317" s="156">
        <f t="shared" si="106"/>
        <v>0</v>
      </c>
      <c r="G317" s="156">
        <f t="shared" si="106"/>
        <v>6.5</v>
      </c>
      <c r="H317" s="156">
        <f t="shared" si="106"/>
        <v>0</v>
      </c>
      <c r="I317" s="156">
        <f t="shared" si="106"/>
        <v>0</v>
      </c>
      <c r="J317" s="156">
        <f t="shared" si="106"/>
        <v>6.5</v>
      </c>
      <c r="K317" s="156">
        <f t="shared" si="106"/>
        <v>0</v>
      </c>
    </row>
    <row r="318" spans="1:11" ht="27.75" customHeight="1">
      <c r="A318" s="270"/>
      <c r="B318" s="241" t="s">
        <v>447</v>
      </c>
      <c r="C318" s="135"/>
      <c r="D318" s="133"/>
      <c r="E318" s="133">
        <v>0</v>
      </c>
      <c r="F318" s="133"/>
      <c r="G318" s="133">
        <f>H318+I318+J318+K318</f>
        <v>6.5</v>
      </c>
      <c r="H318" s="133"/>
      <c r="I318" s="133"/>
      <c r="J318" s="133">
        <v>6.5</v>
      </c>
      <c r="K318" s="133"/>
    </row>
    <row r="319" spans="1:11" ht="34.5" customHeight="1">
      <c r="A319" s="176" t="s">
        <v>627</v>
      </c>
      <c r="B319" s="177" t="s">
        <v>138</v>
      </c>
      <c r="C319" s="139"/>
      <c r="D319" s="137">
        <f>SUM(D320)</f>
        <v>9.9</v>
      </c>
      <c r="E319" s="137">
        <f t="shared" ref="E319:K319" si="107">SUM(E320)</f>
        <v>12.8</v>
      </c>
      <c r="F319" s="137">
        <f t="shared" si="107"/>
        <v>0</v>
      </c>
      <c r="G319" s="307">
        <f t="shared" si="107"/>
        <v>24</v>
      </c>
      <c r="H319" s="307">
        <f t="shared" si="107"/>
        <v>0</v>
      </c>
      <c r="I319" s="307">
        <f t="shared" si="107"/>
        <v>8</v>
      </c>
      <c r="J319" s="307">
        <f t="shared" si="107"/>
        <v>8</v>
      </c>
      <c r="K319" s="307">
        <f t="shared" si="107"/>
        <v>8</v>
      </c>
    </row>
    <row r="320" spans="1:11" ht="24.75" customHeight="1">
      <c r="A320" s="242" t="s">
        <v>626</v>
      </c>
      <c r="B320" s="251" t="s">
        <v>184</v>
      </c>
      <c r="C320" s="250">
        <v>1020</v>
      </c>
      <c r="D320" s="140">
        <f>SUM(D323,D321)</f>
        <v>9.9</v>
      </c>
      <c r="E320" s="140">
        <f t="shared" ref="E320:K320" si="108">SUM(E323,E321)</f>
        <v>12.8</v>
      </c>
      <c r="F320" s="140">
        <f t="shared" si="108"/>
        <v>0</v>
      </c>
      <c r="G320" s="140">
        <f t="shared" si="108"/>
        <v>24</v>
      </c>
      <c r="H320" s="140">
        <f t="shared" si="108"/>
        <v>0</v>
      </c>
      <c r="I320" s="140">
        <f t="shared" si="108"/>
        <v>8</v>
      </c>
      <c r="J320" s="140">
        <f t="shared" si="108"/>
        <v>8</v>
      </c>
      <c r="K320" s="140">
        <f t="shared" si="108"/>
        <v>8</v>
      </c>
    </row>
    <row r="321" spans="1:11" ht="24.75" customHeight="1">
      <c r="A321" s="271" t="s">
        <v>667</v>
      </c>
      <c r="B321" s="269" t="s">
        <v>569</v>
      </c>
      <c r="C321" s="158">
        <v>1021</v>
      </c>
      <c r="D321" s="156">
        <f>SUM(D322)</f>
        <v>9.9</v>
      </c>
      <c r="E321" s="156">
        <f t="shared" ref="E321:K321" si="109">SUM(E322)</f>
        <v>12.8</v>
      </c>
      <c r="F321" s="156">
        <f t="shared" si="109"/>
        <v>0</v>
      </c>
      <c r="G321" s="156">
        <f t="shared" si="109"/>
        <v>0</v>
      </c>
      <c r="H321" s="156">
        <f t="shared" si="109"/>
        <v>0</v>
      </c>
      <c r="I321" s="156">
        <f t="shared" si="109"/>
        <v>0</v>
      </c>
      <c r="J321" s="156">
        <f t="shared" si="109"/>
        <v>0</v>
      </c>
      <c r="K321" s="156">
        <f t="shared" si="109"/>
        <v>0</v>
      </c>
    </row>
    <row r="322" spans="1:11" ht="24.75" customHeight="1">
      <c r="A322" s="270"/>
      <c r="B322" s="241" t="s">
        <v>428</v>
      </c>
      <c r="C322" s="158"/>
      <c r="D322" s="133">
        <v>9.9</v>
      </c>
      <c r="E322" s="133">
        <v>12.8</v>
      </c>
      <c r="F322" s="133"/>
      <c r="G322" s="133"/>
      <c r="H322" s="133"/>
      <c r="I322" s="133"/>
      <c r="J322" s="133"/>
      <c r="K322" s="133"/>
    </row>
    <row r="323" spans="1:11" ht="24.75" customHeight="1">
      <c r="A323" s="271" t="s">
        <v>668</v>
      </c>
      <c r="B323" s="269" t="s">
        <v>177</v>
      </c>
      <c r="C323" s="158">
        <v>1025</v>
      </c>
      <c r="D323" s="156">
        <f>SUM(D324)</f>
        <v>0</v>
      </c>
      <c r="E323" s="156">
        <f t="shared" ref="E323:K323" si="110">SUM(E324)</f>
        <v>0</v>
      </c>
      <c r="F323" s="156">
        <f t="shared" si="110"/>
        <v>0</v>
      </c>
      <c r="G323" s="156">
        <f t="shared" si="110"/>
        <v>24</v>
      </c>
      <c r="H323" s="156">
        <f t="shared" si="110"/>
        <v>0</v>
      </c>
      <c r="I323" s="156">
        <f t="shared" si="110"/>
        <v>8</v>
      </c>
      <c r="J323" s="156">
        <f t="shared" si="110"/>
        <v>8</v>
      </c>
      <c r="K323" s="156">
        <f t="shared" si="110"/>
        <v>8</v>
      </c>
    </row>
    <row r="324" spans="1:11" ht="22.5" customHeight="1">
      <c r="A324" s="270"/>
      <c r="B324" s="268" t="s">
        <v>350</v>
      </c>
      <c r="C324" s="158"/>
      <c r="D324" s="133"/>
      <c r="E324" s="133"/>
      <c r="F324" s="133"/>
      <c r="G324" s="133">
        <v>24</v>
      </c>
      <c r="H324" s="133"/>
      <c r="I324" s="133">
        <v>8</v>
      </c>
      <c r="J324" s="133">
        <v>8</v>
      </c>
      <c r="K324" s="133">
        <v>8</v>
      </c>
    </row>
    <row r="325" spans="1:11" ht="45" hidden="1" customHeight="1">
      <c r="A325" s="187"/>
      <c r="B325" s="243"/>
      <c r="C325" s="142"/>
      <c r="D325" s="138"/>
      <c r="E325" s="138"/>
      <c r="F325" s="138"/>
      <c r="G325" s="138">
        <f>SUM(H325:K325)</f>
        <v>0</v>
      </c>
      <c r="H325" s="138"/>
      <c r="I325" s="138"/>
      <c r="J325" s="138"/>
      <c r="K325" s="138"/>
    </row>
    <row r="326" spans="1:11" ht="29.25" customHeight="1">
      <c r="A326" s="318" t="s">
        <v>645</v>
      </c>
      <c r="B326" s="327" t="s">
        <v>205</v>
      </c>
      <c r="C326" s="41"/>
      <c r="D326" s="319"/>
      <c r="E326" s="319"/>
      <c r="F326" s="319"/>
      <c r="G326" s="307">
        <f t="shared" ref="G326" si="111">SUM(H326:K326)</f>
        <v>52.999999999999993</v>
      </c>
      <c r="H326" s="307">
        <v>13.2</v>
      </c>
      <c r="I326" s="307">
        <v>13.2</v>
      </c>
      <c r="J326" s="307">
        <v>13.2</v>
      </c>
      <c r="K326" s="307">
        <v>13.4</v>
      </c>
    </row>
    <row r="327" spans="1:11" ht="23.25" customHeight="1">
      <c r="A327" s="321" t="s">
        <v>628</v>
      </c>
      <c r="B327" s="328" t="s">
        <v>184</v>
      </c>
      <c r="C327" s="316">
        <v>1020</v>
      </c>
      <c r="D327" s="319"/>
      <c r="E327" s="319"/>
      <c r="F327" s="319"/>
      <c r="G327" s="307">
        <f t="shared" ref="G327:G328" si="112">SUM(H327:K327)</f>
        <v>52.999999999999993</v>
      </c>
      <c r="H327" s="307">
        <v>13.2</v>
      </c>
      <c r="I327" s="307">
        <v>13.2</v>
      </c>
      <c r="J327" s="307">
        <v>13.2</v>
      </c>
      <c r="K327" s="307">
        <v>13.4</v>
      </c>
    </row>
    <row r="328" spans="1:11" ht="23.25" customHeight="1">
      <c r="A328" s="323" t="s">
        <v>629</v>
      </c>
      <c r="B328" s="329" t="s">
        <v>569</v>
      </c>
      <c r="C328" s="299">
        <v>1021</v>
      </c>
      <c r="D328" s="319"/>
      <c r="E328" s="319"/>
      <c r="F328" s="319"/>
      <c r="G328" s="306">
        <f t="shared" si="112"/>
        <v>52.999999999999993</v>
      </c>
      <c r="H328" s="306">
        <v>13.2</v>
      </c>
      <c r="I328" s="306">
        <v>13.2</v>
      </c>
      <c r="J328" s="306">
        <v>13.2</v>
      </c>
      <c r="K328" s="306">
        <v>13.4</v>
      </c>
    </row>
    <row r="329" spans="1:11" ht="23.25" customHeight="1">
      <c r="A329" s="330"/>
      <c r="B329" s="106" t="s">
        <v>428</v>
      </c>
      <c r="C329" s="299"/>
      <c r="D329" s="319"/>
      <c r="E329" s="319"/>
      <c r="F329" s="319"/>
      <c r="G329" s="310">
        <f>SUM(H329:K329)</f>
        <v>52.999999999999993</v>
      </c>
      <c r="H329" s="310">
        <v>13.2</v>
      </c>
      <c r="I329" s="310">
        <v>13.2</v>
      </c>
      <c r="J329" s="310">
        <v>13.2</v>
      </c>
      <c r="K329" s="310">
        <v>13.4</v>
      </c>
    </row>
    <row r="330" spans="1:11" ht="30" customHeight="1">
      <c r="A330" s="176" t="s">
        <v>646</v>
      </c>
      <c r="B330" s="179" t="s">
        <v>648</v>
      </c>
      <c r="C330" s="142"/>
      <c r="D330" s="137">
        <f>SUM(D332,D344)</f>
        <v>0</v>
      </c>
      <c r="E330" s="137">
        <f t="shared" ref="E330:K330" si="113">SUM(E332,E344)</f>
        <v>0</v>
      </c>
      <c r="F330" s="307">
        <f>SUM(F332,F344)</f>
        <v>801.9</v>
      </c>
      <c r="G330" s="137">
        <f t="shared" si="113"/>
        <v>0</v>
      </c>
      <c r="H330" s="137">
        <f t="shared" si="113"/>
        <v>0</v>
      </c>
      <c r="I330" s="137"/>
      <c r="J330" s="137">
        <f>SUM(J332,J344)</f>
        <v>0</v>
      </c>
      <c r="K330" s="137">
        <f t="shared" si="113"/>
        <v>0</v>
      </c>
    </row>
    <row r="331" spans="1:11" ht="26.25" customHeight="1">
      <c r="A331" s="187"/>
      <c r="B331" s="167" t="s">
        <v>405</v>
      </c>
      <c r="C331" s="142"/>
      <c r="D331" s="138"/>
      <c r="E331" s="138"/>
      <c r="F331" s="138"/>
      <c r="G331" s="137"/>
      <c r="H331" s="138"/>
      <c r="I331" s="138"/>
      <c r="J331" s="138"/>
      <c r="K331" s="138"/>
    </row>
    <row r="332" spans="1:11" ht="35.25" customHeight="1">
      <c r="A332" s="242" t="s">
        <v>630</v>
      </c>
      <c r="B332" s="274" t="s">
        <v>407</v>
      </c>
      <c r="C332" s="250">
        <v>1010</v>
      </c>
      <c r="D332" s="140">
        <f>SUM(D333,D341)</f>
        <v>0</v>
      </c>
      <c r="E332" s="140">
        <f t="shared" ref="E332:K332" si="114">SUM(E333,E341)</f>
        <v>0</v>
      </c>
      <c r="F332" s="291">
        <f>SUM(F333,F341)</f>
        <v>667.9</v>
      </c>
      <c r="G332" s="140">
        <f t="shared" si="114"/>
        <v>0</v>
      </c>
      <c r="H332" s="140">
        <f t="shared" si="114"/>
        <v>0</v>
      </c>
      <c r="I332" s="140">
        <f t="shared" si="114"/>
        <v>0</v>
      </c>
      <c r="J332" s="140">
        <f t="shared" si="114"/>
        <v>0</v>
      </c>
      <c r="K332" s="140">
        <f t="shared" si="114"/>
        <v>0</v>
      </c>
    </row>
    <row r="333" spans="1:11" ht="33.75" customHeight="1">
      <c r="A333" s="271" t="s">
        <v>631</v>
      </c>
      <c r="B333" s="264" t="s">
        <v>569</v>
      </c>
      <c r="C333" s="158">
        <v>1011</v>
      </c>
      <c r="D333" s="156">
        <f>SUM(D334:D340)</f>
        <v>0</v>
      </c>
      <c r="E333" s="156">
        <f t="shared" ref="E333:K333" si="115">SUM(E334:E340)</f>
        <v>0</v>
      </c>
      <c r="F333" s="156">
        <f t="shared" si="115"/>
        <v>624</v>
      </c>
      <c r="G333" s="156">
        <f t="shared" si="115"/>
        <v>0</v>
      </c>
      <c r="H333" s="156">
        <f t="shared" si="115"/>
        <v>0</v>
      </c>
      <c r="I333" s="156">
        <f t="shared" si="115"/>
        <v>0</v>
      </c>
      <c r="J333" s="156">
        <f t="shared" si="115"/>
        <v>0</v>
      </c>
      <c r="K333" s="156">
        <f t="shared" si="115"/>
        <v>0</v>
      </c>
    </row>
    <row r="334" spans="1:11" ht="25.5" customHeight="1">
      <c r="A334" s="273"/>
      <c r="B334" s="241" t="s">
        <v>237</v>
      </c>
      <c r="C334" s="135"/>
      <c r="D334" s="133"/>
      <c r="E334" s="133"/>
      <c r="F334" s="133">
        <v>4.4000000000000004</v>
      </c>
      <c r="G334" s="156"/>
      <c r="H334" s="133"/>
      <c r="I334" s="133"/>
      <c r="J334" s="133"/>
      <c r="K334" s="133"/>
    </row>
    <row r="335" spans="1:11" ht="30" customHeight="1">
      <c r="A335" s="273"/>
      <c r="B335" s="241" t="s">
        <v>270</v>
      </c>
      <c r="C335" s="135"/>
      <c r="D335" s="133"/>
      <c r="E335" s="133"/>
      <c r="F335" s="133">
        <v>77.7</v>
      </c>
      <c r="G335" s="156"/>
      <c r="H335" s="133"/>
      <c r="I335" s="133"/>
      <c r="J335" s="133"/>
      <c r="K335" s="133"/>
    </row>
    <row r="336" spans="1:11" ht="24.75" customHeight="1">
      <c r="A336" s="273"/>
      <c r="B336" s="241" t="s">
        <v>366</v>
      </c>
      <c r="C336" s="135"/>
      <c r="D336" s="133"/>
      <c r="E336" s="133"/>
      <c r="F336" s="133">
        <v>67.099999999999994</v>
      </c>
      <c r="G336" s="156"/>
      <c r="H336" s="133"/>
      <c r="I336" s="133"/>
      <c r="J336" s="133"/>
      <c r="K336" s="133"/>
    </row>
    <row r="337" spans="1:11" ht="45" hidden="1" customHeight="1">
      <c r="A337" s="273"/>
      <c r="B337" s="241" t="s">
        <v>355</v>
      </c>
      <c r="C337" s="135"/>
      <c r="D337" s="133"/>
      <c r="E337" s="133"/>
      <c r="F337" s="133"/>
      <c r="G337" s="156"/>
      <c r="H337" s="133"/>
      <c r="I337" s="133"/>
      <c r="J337" s="133"/>
      <c r="K337" s="133"/>
    </row>
    <row r="338" spans="1:11" ht="45" hidden="1" customHeight="1">
      <c r="A338" s="273"/>
      <c r="B338" s="241" t="s">
        <v>353</v>
      </c>
      <c r="C338" s="135"/>
      <c r="D338" s="133"/>
      <c r="E338" s="133"/>
      <c r="F338" s="133"/>
      <c r="G338" s="156"/>
      <c r="H338" s="133"/>
      <c r="I338" s="133"/>
      <c r="J338" s="133"/>
      <c r="K338" s="133"/>
    </row>
    <row r="339" spans="1:11" ht="24.75" customHeight="1">
      <c r="A339" s="273"/>
      <c r="B339" s="241" t="s">
        <v>406</v>
      </c>
      <c r="C339" s="135"/>
      <c r="D339" s="133"/>
      <c r="E339" s="133"/>
      <c r="F339" s="133">
        <v>474.2</v>
      </c>
      <c r="G339" s="156"/>
      <c r="H339" s="133"/>
      <c r="I339" s="133"/>
      <c r="J339" s="133"/>
      <c r="K339" s="133"/>
    </row>
    <row r="340" spans="1:11" ht="24.75" customHeight="1">
      <c r="A340" s="273"/>
      <c r="B340" s="241" t="s">
        <v>356</v>
      </c>
      <c r="C340" s="135"/>
      <c r="D340" s="133"/>
      <c r="E340" s="133"/>
      <c r="F340" s="133">
        <v>0.6</v>
      </c>
      <c r="G340" s="156"/>
      <c r="H340" s="133"/>
      <c r="I340" s="133"/>
      <c r="J340" s="133"/>
      <c r="K340" s="133"/>
    </row>
    <row r="341" spans="1:11" ht="24.75" customHeight="1">
      <c r="A341" s="271" t="s">
        <v>669</v>
      </c>
      <c r="B341" s="264" t="s">
        <v>190</v>
      </c>
      <c r="C341" s="158">
        <v>1015</v>
      </c>
      <c r="D341" s="156">
        <f>SUM(D342:D343)</f>
        <v>0</v>
      </c>
      <c r="E341" s="156">
        <f t="shared" ref="E341:K341" si="116">SUM(E342:E343)</f>
        <v>0</v>
      </c>
      <c r="F341" s="156">
        <f t="shared" si="116"/>
        <v>43.900000000000006</v>
      </c>
      <c r="G341" s="156">
        <f t="shared" si="116"/>
        <v>0</v>
      </c>
      <c r="H341" s="156">
        <f t="shared" si="116"/>
        <v>0</v>
      </c>
      <c r="I341" s="156">
        <f t="shared" si="116"/>
        <v>0</v>
      </c>
      <c r="J341" s="156">
        <f t="shared" si="116"/>
        <v>0</v>
      </c>
      <c r="K341" s="156">
        <f t="shared" si="116"/>
        <v>0</v>
      </c>
    </row>
    <row r="342" spans="1:11" ht="24.75" customHeight="1">
      <c r="A342" s="273"/>
      <c r="B342" s="241" t="s">
        <v>362</v>
      </c>
      <c r="C342" s="135"/>
      <c r="D342" s="133"/>
      <c r="E342" s="133"/>
      <c r="F342" s="133">
        <v>43.7</v>
      </c>
      <c r="G342" s="156"/>
      <c r="H342" s="133"/>
      <c r="I342" s="133"/>
      <c r="J342" s="133"/>
      <c r="K342" s="133"/>
    </row>
    <row r="343" spans="1:11" ht="24.75" customHeight="1">
      <c r="A343" s="273"/>
      <c r="B343" s="241" t="s">
        <v>363</v>
      </c>
      <c r="C343" s="135"/>
      <c r="D343" s="133"/>
      <c r="E343" s="133"/>
      <c r="F343" s="133">
        <v>0.2</v>
      </c>
      <c r="G343" s="156"/>
      <c r="H343" s="133"/>
      <c r="I343" s="133"/>
      <c r="J343" s="133"/>
      <c r="K343" s="133"/>
    </row>
    <row r="344" spans="1:11" ht="26.25" customHeight="1">
      <c r="A344" s="242" t="s">
        <v>670</v>
      </c>
      <c r="B344" s="274" t="s">
        <v>448</v>
      </c>
      <c r="C344" s="250">
        <v>1020</v>
      </c>
      <c r="D344" s="140">
        <f>SUM(D345,D351)</f>
        <v>0</v>
      </c>
      <c r="E344" s="140">
        <f t="shared" ref="E344:K344" si="117">SUM(E345,E351)</f>
        <v>0</v>
      </c>
      <c r="F344" s="140">
        <f t="shared" si="117"/>
        <v>134</v>
      </c>
      <c r="G344" s="140">
        <f t="shared" si="117"/>
        <v>0</v>
      </c>
      <c r="H344" s="140">
        <f t="shared" si="117"/>
        <v>0</v>
      </c>
      <c r="I344" s="140">
        <f t="shared" si="117"/>
        <v>0</v>
      </c>
      <c r="J344" s="140">
        <f t="shared" si="117"/>
        <v>0</v>
      </c>
      <c r="K344" s="140">
        <f t="shared" si="117"/>
        <v>0</v>
      </c>
    </row>
    <row r="345" spans="1:11" ht="24.75" customHeight="1">
      <c r="A345" s="271" t="s">
        <v>671</v>
      </c>
      <c r="B345" s="264" t="s">
        <v>408</v>
      </c>
      <c r="C345" s="158">
        <v>1021</v>
      </c>
      <c r="D345" s="156">
        <f>SUM(D346:D350)</f>
        <v>0</v>
      </c>
      <c r="E345" s="156">
        <f t="shared" ref="E345:K345" si="118">SUM(E346:E350)</f>
        <v>0</v>
      </c>
      <c r="F345" s="156">
        <f t="shared" si="118"/>
        <v>72.099999999999994</v>
      </c>
      <c r="G345" s="156">
        <f t="shared" si="118"/>
        <v>0</v>
      </c>
      <c r="H345" s="156">
        <f t="shared" si="118"/>
        <v>0</v>
      </c>
      <c r="I345" s="156">
        <f t="shared" si="118"/>
        <v>0</v>
      </c>
      <c r="J345" s="156">
        <f t="shared" si="118"/>
        <v>0</v>
      </c>
      <c r="K345" s="156">
        <f t="shared" si="118"/>
        <v>0</v>
      </c>
    </row>
    <row r="346" spans="1:11" ht="27.75" customHeight="1">
      <c r="A346" s="273"/>
      <c r="B346" s="241" t="s">
        <v>409</v>
      </c>
      <c r="C346" s="135"/>
      <c r="D346" s="133"/>
      <c r="E346" s="133"/>
      <c r="F346" s="133">
        <v>4.7</v>
      </c>
      <c r="G346" s="133"/>
      <c r="H346" s="133"/>
      <c r="I346" s="133"/>
      <c r="J346" s="133"/>
      <c r="K346" s="133"/>
    </row>
    <row r="347" spans="1:11" ht="45" hidden="1" customHeight="1">
      <c r="A347" s="273"/>
      <c r="B347" s="241" t="s">
        <v>410</v>
      </c>
      <c r="C347" s="135"/>
      <c r="D347" s="133"/>
      <c r="E347" s="133"/>
      <c r="F347" s="133"/>
      <c r="G347" s="133"/>
      <c r="H347" s="133"/>
      <c r="I347" s="133"/>
      <c r="J347" s="133"/>
      <c r="K347" s="133"/>
    </row>
    <row r="348" spans="1:11" ht="24.75" customHeight="1">
      <c r="A348" s="273"/>
      <c r="B348" s="241" t="s">
        <v>319</v>
      </c>
      <c r="C348" s="135"/>
      <c r="D348" s="133"/>
      <c r="E348" s="133"/>
      <c r="F348" s="133">
        <v>12.9</v>
      </c>
      <c r="G348" s="133"/>
      <c r="H348" s="133"/>
      <c r="I348" s="133"/>
      <c r="J348" s="133"/>
      <c r="K348" s="133"/>
    </row>
    <row r="349" spans="1:11" ht="24.75" customHeight="1">
      <c r="A349" s="273"/>
      <c r="B349" s="241" t="s">
        <v>270</v>
      </c>
      <c r="C349" s="135"/>
      <c r="D349" s="133"/>
      <c r="E349" s="133"/>
      <c r="F349" s="133">
        <v>29.2</v>
      </c>
      <c r="G349" s="133"/>
      <c r="H349" s="133"/>
      <c r="I349" s="133"/>
      <c r="J349" s="133"/>
      <c r="K349" s="133"/>
    </row>
    <row r="350" spans="1:11" ht="24.75" customHeight="1">
      <c r="A350" s="273"/>
      <c r="B350" s="241" t="s">
        <v>394</v>
      </c>
      <c r="C350" s="135"/>
      <c r="D350" s="133"/>
      <c r="E350" s="133"/>
      <c r="F350" s="133">
        <v>25.3</v>
      </c>
      <c r="G350" s="133"/>
      <c r="H350" s="133"/>
      <c r="I350" s="133"/>
      <c r="J350" s="133"/>
      <c r="K350" s="133"/>
    </row>
    <row r="351" spans="1:11" ht="25.5" customHeight="1">
      <c r="A351" s="271" t="s">
        <v>672</v>
      </c>
      <c r="B351" s="264" t="s">
        <v>177</v>
      </c>
      <c r="C351" s="158">
        <v>1025</v>
      </c>
      <c r="D351" s="156">
        <f>SUM(D352:D359)</f>
        <v>0</v>
      </c>
      <c r="E351" s="156">
        <f t="shared" ref="E351:K351" si="119">SUM(E352:E359)</f>
        <v>0</v>
      </c>
      <c r="F351" s="156">
        <f t="shared" si="119"/>
        <v>61.900000000000006</v>
      </c>
      <c r="G351" s="156">
        <f t="shared" si="119"/>
        <v>0</v>
      </c>
      <c r="H351" s="156">
        <f t="shared" si="119"/>
        <v>0</v>
      </c>
      <c r="I351" s="156">
        <f t="shared" si="119"/>
        <v>0</v>
      </c>
      <c r="J351" s="156">
        <f t="shared" si="119"/>
        <v>0</v>
      </c>
      <c r="K351" s="156">
        <f t="shared" si="119"/>
        <v>0</v>
      </c>
    </row>
    <row r="352" spans="1:11" ht="24.75" customHeight="1">
      <c r="A352" s="273"/>
      <c r="B352" s="241" t="s">
        <v>411</v>
      </c>
      <c r="C352" s="135"/>
      <c r="D352" s="133"/>
      <c r="E352" s="133"/>
      <c r="F352" s="133">
        <v>5.2</v>
      </c>
      <c r="G352" s="133"/>
      <c r="H352" s="133"/>
      <c r="I352" s="133"/>
      <c r="J352" s="133"/>
      <c r="K352" s="133"/>
    </row>
    <row r="353" spans="1:11" ht="24.75" customHeight="1">
      <c r="A353" s="273"/>
      <c r="B353" s="241" t="s">
        <v>341</v>
      </c>
      <c r="C353" s="135"/>
      <c r="D353" s="133"/>
      <c r="E353" s="133"/>
      <c r="F353" s="133">
        <v>3.6</v>
      </c>
      <c r="G353" s="133"/>
      <c r="H353" s="133"/>
      <c r="I353" s="133"/>
      <c r="J353" s="133"/>
      <c r="K353" s="133"/>
    </row>
    <row r="354" spans="1:11" ht="24.75" customHeight="1">
      <c r="A354" s="273"/>
      <c r="B354" s="241" t="s">
        <v>412</v>
      </c>
      <c r="C354" s="135"/>
      <c r="D354" s="133"/>
      <c r="E354" s="133"/>
      <c r="F354" s="133">
        <v>1.6</v>
      </c>
      <c r="G354" s="133"/>
      <c r="H354" s="133"/>
      <c r="I354" s="133"/>
      <c r="J354" s="133"/>
      <c r="K354" s="133"/>
    </row>
    <row r="355" spans="1:11" ht="24.75" customHeight="1">
      <c r="A355" s="273"/>
      <c r="B355" s="241" t="s">
        <v>413</v>
      </c>
      <c r="C355" s="135"/>
      <c r="D355" s="133"/>
      <c r="E355" s="133"/>
      <c r="F355" s="133">
        <v>4.5</v>
      </c>
      <c r="G355" s="133"/>
      <c r="H355" s="133"/>
      <c r="I355" s="133"/>
      <c r="J355" s="133"/>
      <c r="K355" s="133"/>
    </row>
    <row r="356" spans="1:11" ht="24.75" customHeight="1">
      <c r="A356" s="273"/>
      <c r="B356" s="241" t="s">
        <v>344</v>
      </c>
      <c r="C356" s="135"/>
      <c r="D356" s="133"/>
      <c r="E356" s="133"/>
      <c r="F356" s="133">
        <v>18.100000000000001</v>
      </c>
      <c r="G356" s="133"/>
      <c r="H356" s="133"/>
      <c r="I356" s="133"/>
      <c r="J356" s="133"/>
      <c r="K356" s="133"/>
    </row>
    <row r="357" spans="1:11" ht="24.75" customHeight="1">
      <c r="A357" s="273"/>
      <c r="B357" s="241" t="s">
        <v>414</v>
      </c>
      <c r="C357" s="135"/>
      <c r="D357" s="133"/>
      <c r="E357" s="133"/>
      <c r="F357" s="133">
        <v>21.1</v>
      </c>
      <c r="G357" s="133"/>
      <c r="H357" s="133"/>
      <c r="I357" s="133"/>
      <c r="J357" s="133"/>
      <c r="K357" s="133"/>
    </row>
    <row r="358" spans="1:11" ht="24.75" customHeight="1">
      <c r="A358" s="273"/>
      <c r="B358" s="241" t="s">
        <v>404</v>
      </c>
      <c r="C358" s="135"/>
      <c r="D358" s="133"/>
      <c r="E358" s="133"/>
      <c r="F358" s="133">
        <v>3.6</v>
      </c>
      <c r="G358" s="133"/>
      <c r="H358" s="133"/>
      <c r="I358" s="133"/>
      <c r="J358" s="133"/>
      <c r="K358" s="133"/>
    </row>
    <row r="359" spans="1:11" ht="24.75" customHeight="1">
      <c r="A359" s="273"/>
      <c r="B359" s="241" t="s">
        <v>350</v>
      </c>
      <c r="C359" s="135"/>
      <c r="D359" s="133"/>
      <c r="E359" s="133"/>
      <c r="F359" s="133">
        <v>4.2</v>
      </c>
      <c r="G359" s="133"/>
      <c r="H359" s="133"/>
      <c r="I359" s="133"/>
      <c r="J359" s="133"/>
      <c r="K359" s="133"/>
    </row>
    <row r="360" spans="1:11" ht="45" hidden="1" customHeight="1">
      <c r="A360" s="187"/>
      <c r="B360" s="167"/>
      <c r="C360" s="142"/>
      <c r="D360" s="138"/>
      <c r="E360" s="138"/>
      <c r="F360" s="138"/>
      <c r="G360" s="137"/>
      <c r="H360" s="138"/>
      <c r="I360" s="138"/>
      <c r="J360" s="138"/>
      <c r="K360" s="138"/>
    </row>
    <row r="361" spans="1:11" ht="39.75" customHeight="1">
      <c r="A361" s="318" t="s">
        <v>647</v>
      </c>
      <c r="B361" s="309" t="s">
        <v>632</v>
      </c>
      <c r="C361" s="41"/>
      <c r="D361" s="319"/>
      <c r="E361" s="319"/>
      <c r="F361" s="307">
        <f>F363</f>
        <v>227.5</v>
      </c>
      <c r="G361" s="307"/>
      <c r="H361" s="319"/>
      <c r="I361" s="319"/>
      <c r="J361" s="319"/>
      <c r="K361" s="319"/>
    </row>
    <row r="362" spans="1:11" ht="25.5" customHeight="1">
      <c r="A362" s="320"/>
      <c r="B362" s="38" t="s">
        <v>405</v>
      </c>
      <c r="C362" s="41"/>
      <c r="D362" s="319"/>
      <c r="E362" s="319"/>
      <c r="F362" s="307"/>
      <c r="G362" s="307"/>
      <c r="H362" s="319"/>
      <c r="I362" s="319"/>
      <c r="J362" s="319"/>
      <c r="K362" s="319"/>
    </row>
    <row r="363" spans="1:11" ht="25.5" customHeight="1">
      <c r="A363" s="321" t="s">
        <v>633</v>
      </c>
      <c r="B363" s="322" t="s">
        <v>407</v>
      </c>
      <c r="C363" s="316">
        <v>1010</v>
      </c>
      <c r="D363" s="291">
        <f>SUM(D364)</f>
        <v>0</v>
      </c>
      <c r="E363" s="291">
        <f t="shared" ref="E363:K363" si="120">SUM(E364)</f>
        <v>0</v>
      </c>
      <c r="F363" s="291">
        <f t="shared" si="120"/>
        <v>227.5</v>
      </c>
      <c r="G363" s="291">
        <f t="shared" si="120"/>
        <v>0</v>
      </c>
      <c r="H363" s="291">
        <f t="shared" si="120"/>
        <v>0</v>
      </c>
      <c r="I363" s="291">
        <f t="shared" si="120"/>
        <v>0</v>
      </c>
      <c r="J363" s="291">
        <f t="shared" si="120"/>
        <v>0</v>
      </c>
      <c r="K363" s="291">
        <f t="shared" si="120"/>
        <v>0</v>
      </c>
    </row>
    <row r="364" spans="1:11" ht="30" customHeight="1">
      <c r="A364" s="323" t="s">
        <v>673</v>
      </c>
      <c r="B364" s="324" t="s">
        <v>569</v>
      </c>
      <c r="C364" s="299">
        <v>1011</v>
      </c>
      <c r="D364" s="306">
        <f>SUM(D365:D366)</f>
        <v>0</v>
      </c>
      <c r="E364" s="306">
        <f t="shared" ref="E364:K364" si="121">SUM(E365:E366)</f>
        <v>0</v>
      </c>
      <c r="F364" s="306">
        <f t="shared" si="121"/>
        <v>227.5</v>
      </c>
      <c r="G364" s="306">
        <f t="shared" si="121"/>
        <v>0</v>
      </c>
      <c r="H364" s="306">
        <f t="shared" si="121"/>
        <v>0</v>
      </c>
      <c r="I364" s="306">
        <f t="shared" si="121"/>
        <v>0</v>
      </c>
      <c r="J364" s="306">
        <f t="shared" si="121"/>
        <v>0</v>
      </c>
      <c r="K364" s="306">
        <f t="shared" si="121"/>
        <v>0</v>
      </c>
    </row>
    <row r="365" spans="1:11" ht="28.5" customHeight="1">
      <c r="A365" s="325"/>
      <c r="B365" s="106" t="s">
        <v>237</v>
      </c>
      <c r="C365" s="302"/>
      <c r="D365" s="310"/>
      <c r="E365" s="310"/>
      <c r="F365" s="310">
        <v>43</v>
      </c>
      <c r="G365" s="306"/>
      <c r="H365" s="310"/>
      <c r="I365" s="310"/>
      <c r="J365" s="310"/>
      <c r="K365" s="310"/>
    </row>
    <row r="366" spans="1:11" ht="24" customHeight="1">
      <c r="A366" s="320"/>
      <c r="B366" s="106" t="s">
        <v>406</v>
      </c>
      <c r="C366" s="302"/>
      <c r="D366" s="310"/>
      <c r="E366" s="310"/>
      <c r="F366" s="310">
        <v>184.5</v>
      </c>
      <c r="G366" s="306"/>
      <c r="H366" s="310"/>
      <c r="I366" s="310"/>
      <c r="J366" s="310"/>
      <c r="K366" s="310"/>
    </row>
    <row r="367" spans="1:11" ht="24.75" customHeight="1">
      <c r="A367" s="176" t="s">
        <v>674</v>
      </c>
      <c r="B367" s="177" t="s">
        <v>649</v>
      </c>
      <c r="C367" s="139"/>
      <c r="D367" s="307">
        <f>D371</f>
        <v>705.7</v>
      </c>
      <c r="E367" s="137">
        <f t="shared" ref="E367" si="122">E371</f>
        <v>832</v>
      </c>
      <c r="F367" s="307">
        <f>F371+F368</f>
        <v>1886.7</v>
      </c>
      <c r="G367" s="137">
        <f>G368+G371</f>
        <v>2404</v>
      </c>
      <c r="H367" s="137">
        <f>H368+H371</f>
        <v>601</v>
      </c>
      <c r="I367" s="137">
        <f>I368+I371</f>
        <v>601</v>
      </c>
      <c r="J367" s="137">
        <f>J368+J371</f>
        <v>601</v>
      </c>
      <c r="K367" s="137">
        <f>K368+K371</f>
        <v>601</v>
      </c>
    </row>
    <row r="368" spans="1:11" ht="30" customHeight="1">
      <c r="A368" s="242" t="s">
        <v>675</v>
      </c>
      <c r="B368" s="274" t="s">
        <v>407</v>
      </c>
      <c r="C368" s="250">
        <v>1010</v>
      </c>
      <c r="D368" s="140">
        <f>SUM(D369)</f>
        <v>0</v>
      </c>
      <c r="E368" s="140">
        <f t="shared" ref="E368:K368" si="123">SUM(E369)</f>
        <v>0</v>
      </c>
      <c r="F368" s="140">
        <f t="shared" si="123"/>
        <v>1599.7</v>
      </c>
      <c r="G368" s="140">
        <f t="shared" si="123"/>
        <v>2104</v>
      </c>
      <c r="H368" s="140">
        <f t="shared" si="123"/>
        <v>526</v>
      </c>
      <c r="I368" s="140">
        <f t="shared" si="123"/>
        <v>526</v>
      </c>
      <c r="J368" s="140">
        <f t="shared" si="123"/>
        <v>526</v>
      </c>
      <c r="K368" s="140">
        <f t="shared" si="123"/>
        <v>526</v>
      </c>
    </row>
    <row r="369" spans="1:11" ht="30" customHeight="1">
      <c r="A369" s="271" t="s">
        <v>676</v>
      </c>
      <c r="B369" s="264" t="s">
        <v>582</v>
      </c>
      <c r="C369" s="158">
        <v>1014</v>
      </c>
      <c r="D369" s="156">
        <f>SUM(D370)</f>
        <v>0</v>
      </c>
      <c r="E369" s="156">
        <f t="shared" ref="E369:K369" si="124">SUM(E370)</f>
        <v>0</v>
      </c>
      <c r="F369" s="156">
        <f t="shared" si="124"/>
        <v>1599.7</v>
      </c>
      <c r="G369" s="156">
        <f t="shared" si="124"/>
        <v>2104</v>
      </c>
      <c r="H369" s="156">
        <f t="shared" si="124"/>
        <v>526</v>
      </c>
      <c r="I369" s="156">
        <f t="shared" si="124"/>
        <v>526</v>
      </c>
      <c r="J369" s="156">
        <f t="shared" si="124"/>
        <v>526</v>
      </c>
      <c r="K369" s="156">
        <f t="shared" si="124"/>
        <v>526</v>
      </c>
    </row>
    <row r="370" spans="1:11" ht="30.75" customHeight="1">
      <c r="A370" s="187"/>
      <c r="B370" s="256" t="s">
        <v>268</v>
      </c>
      <c r="C370" s="135"/>
      <c r="D370" s="156"/>
      <c r="E370" s="156"/>
      <c r="F370" s="156">
        <v>1599.7</v>
      </c>
      <c r="G370" s="133">
        <v>2104</v>
      </c>
      <c r="H370" s="133">
        <v>526</v>
      </c>
      <c r="I370" s="133">
        <v>526</v>
      </c>
      <c r="J370" s="133">
        <v>526</v>
      </c>
      <c r="K370" s="133">
        <v>526</v>
      </c>
    </row>
    <row r="371" spans="1:11" ht="33.75" customHeight="1">
      <c r="A371" s="237" t="s">
        <v>677</v>
      </c>
      <c r="B371" s="275" t="s">
        <v>184</v>
      </c>
      <c r="C371" s="250">
        <v>1020</v>
      </c>
      <c r="D371" s="140">
        <f>SUM(D372)</f>
        <v>705.7</v>
      </c>
      <c r="E371" s="140">
        <f t="shared" ref="E371:K371" si="125">SUM(E372)</f>
        <v>832</v>
      </c>
      <c r="F371" s="140">
        <f t="shared" si="125"/>
        <v>287</v>
      </c>
      <c r="G371" s="140">
        <f t="shared" si="125"/>
        <v>300</v>
      </c>
      <c r="H371" s="140">
        <f t="shared" si="125"/>
        <v>75</v>
      </c>
      <c r="I371" s="140">
        <f t="shared" si="125"/>
        <v>75</v>
      </c>
      <c r="J371" s="140">
        <f t="shared" si="125"/>
        <v>75</v>
      </c>
      <c r="K371" s="140">
        <f t="shared" si="125"/>
        <v>75</v>
      </c>
    </row>
    <row r="372" spans="1:11" ht="28.5" customHeight="1">
      <c r="A372" s="254" t="s">
        <v>678</v>
      </c>
      <c r="B372" s="264" t="s">
        <v>582</v>
      </c>
      <c r="C372" s="158">
        <v>1024</v>
      </c>
      <c r="D372" s="156">
        <f>SUM(D373)</f>
        <v>705.7</v>
      </c>
      <c r="E372" s="156">
        <f t="shared" ref="E372:K372" si="126">SUM(E373)</f>
        <v>832</v>
      </c>
      <c r="F372" s="156">
        <f t="shared" si="126"/>
        <v>287</v>
      </c>
      <c r="G372" s="156">
        <f t="shared" si="126"/>
        <v>300</v>
      </c>
      <c r="H372" s="156">
        <f t="shared" si="126"/>
        <v>75</v>
      </c>
      <c r="I372" s="156">
        <f t="shared" si="126"/>
        <v>75</v>
      </c>
      <c r="J372" s="156">
        <f t="shared" si="126"/>
        <v>75</v>
      </c>
      <c r="K372" s="156">
        <f t="shared" si="126"/>
        <v>75</v>
      </c>
    </row>
    <row r="373" spans="1:11" ht="27.75" customHeight="1">
      <c r="A373" s="167"/>
      <c r="B373" s="256" t="s">
        <v>268</v>
      </c>
      <c r="C373" s="276"/>
      <c r="D373" s="277">
        <f>837.2-131.5</f>
        <v>705.7</v>
      </c>
      <c r="E373" s="278">
        <v>832</v>
      </c>
      <c r="F373" s="278">
        <v>287</v>
      </c>
      <c r="G373" s="278">
        <v>300</v>
      </c>
      <c r="H373" s="278">
        <v>75</v>
      </c>
      <c r="I373" s="278">
        <v>75</v>
      </c>
      <c r="J373" s="278">
        <v>75</v>
      </c>
      <c r="K373" s="278">
        <v>75</v>
      </c>
    </row>
    <row r="374" spans="1:11" ht="27.75" customHeight="1">
      <c r="A374" s="232"/>
      <c r="B374" s="292"/>
      <c r="C374" s="293"/>
      <c r="D374" s="294"/>
      <c r="E374" s="295"/>
      <c r="F374" s="295"/>
      <c r="G374" s="295"/>
      <c r="H374" s="295"/>
      <c r="I374" s="295"/>
      <c r="J374" s="295"/>
      <c r="K374" s="295"/>
    </row>
    <row r="375" spans="1:11" ht="34.5" customHeight="1">
      <c r="B375" s="68" t="s">
        <v>178</v>
      </c>
      <c r="C375" s="2"/>
      <c r="D375" s="403" t="s">
        <v>187</v>
      </c>
      <c r="E375" s="403"/>
      <c r="F375" s="82"/>
      <c r="G375" s="78"/>
      <c r="H375" s="432" t="s">
        <v>634</v>
      </c>
      <c r="I375" s="433"/>
      <c r="J375" s="433"/>
    </row>
    <row r="376" spans="1:11" ht="29.25" customHeight="1">
      <c r="B376" s="4" t="s">
        <v>134</v>
      </c>
      <c r="C376" s="3"/>
      <c r="D376" s="424" t="s">
        <v>150</v>
      </c>
      <c r="E376" s="424"/>
      <c r="F376" s="83"/>
      <c r="G376" s="3"/>
      <c r="H376" s="434" t="s">
        <v>36</v>
      </c>
      <c r="I376" s="434"/>
      <c r="J376" s="434"/>
    </row>
    <row r="377" spans="1:11" ht="58.5" customHeight="1">
      <c r="B377" s="75"/>
      <c r="C377" s="4"/>
      <c r="D377" s="76"/>
      <c r="E377" s="77"/>
      <c r="F377" s="77"/>
      <c r="G377" s="77"/>
      <c r="H377" s="77"/>
      <c r="I377" s="77"/>
    </row>
    <row r="378" spans="1:11" ht="35.25" customHeight="1">
      <c r="B378" s="75"/>
      <c r="C378" s="4"/>
      <c r="D378" s="76"/>
      <c r="E378" s="77"/>
      <c r="F378" s="77"/>
      <c r="G378" s="77"/>
      <c r="H378" s="77"/>
      <c r="I378" s="77"/>
    </row>
    <row r="379" spans="1:11" s="8" customFormat="1" ht="39" customHeight="1">
      <c r="A379" s="1"/>
      <c r="B379" s="75"/>
      <c r="C379" s="4"/>
      <c r="D379" s="76"/>
      <c r="E379" s="77"/>
      <c r="F379" s="77"/>
      <c r="G379" s="77"/>
      <c r="H379" s="77"/>
      <c r="I379" s="77"/>
      <c r="J379" s="1"/>
      <c r="K379" s="1"/>
    </row>
    <row r="380" spans="1:11" s="8" customFormat="1" ht="32.25" customHeight="1">
      <c r="A380" s="1"/>
      <c r="B380" s="75"/>
      <c r="C380" s="4"/>
      <c r="D380" s="76"/>
      <c r="E380" s="77"/>
      <c r="F380" s="77"/>
      <c r="G380" s="77"/>
      <c r="H380" s="77"/>
      <c r="I380" s="77"/>
      <c r="J380" s="1"/>
      <c r="K380" s="1"/>
    </row>
    <row r="381" spans="1:11" s="8" customFormat="1" ht="31.5" customHeight="1">
      <c r="A381" s="1"/>
      <c r="B381" s="75"/>
      <c r="C381" s="4"/>
      <c r="D381" s="76"/>
      <c r="E381" s="77"/>
      <c r="F381" s="77"/>
      <c r="G381" s="77"/>
      <c r="H381" s="77"/>
      <c r="I381" s="77"/>
      <c r="J381" s="1"/>
      <c r="K381" s="1"/>
    </row>
    <row r="382" spans="1:11" s="8" customFormat="1" ht="31.5" customHeight="1">
      <c r="A382" s="1"/>
      <c r="B382" s="75"/>
      <c r="C382" s="4"/>
      <c r="D382" s="76"/>
      <c r="E382" s="77"/>
      <c r="F382" s="77"/>
      <c r="G382" s="77"/>
      <c r="H382" s="77"/>
      <c r="I382" s="77"/>
      <c r="J382" s="1"/>
      <c r="K382" s="1"/>
    </row>
    <row r="383" spans="1:11" s="8" customFormat="1" ht="29.25" customHeight="1">
      <c r="A383" s="1"/>
      <c r="B383" s="75"/>
      <c r="C383" s="4"/>
      <c r="D383" s="76"/>
      <c r="E383" s="77"/>
      <c r="F383" s="77"/>
      <c r="G383" s="77"/>
      <c r="H383" s="77"/>
      <c r="I383" s="77"/>
      <c r="J383" s="1"/>
      <c r="K383" s="1"/>
    </row>
    <row r="384" spans="1:11" s="8" customFormat="1" ht="35.25" customHeight="1">
      <c r="A384" s="1"/>
      <c r="B384" s="75"/>
      <c r="C384" s="4"/>
      <c r="D384" s="76"/>
      <c r="E384" s="77"/>
      <c r="F384" s="77"/>
      <c r="G384" s="77"/>
      <c r="H384" s="77"/>
      <c r="I384" s="77"/>
      <c r="J384" s="1"/>
      <c r="K384" s="1"/>
    </row>
    <row r="385" spans="1:11" s="8" customFormat="1" ht="41.25" customHeight="1">
      <c r="A385" s="1"/>
      <c r="B385" s="75"/>
      <c r="C385" s="4"/>
      <c r="D385" s="76"/>
      <c r="E385" s="77"/>
      <c r="F385" s="77"/>
      <c r="G385" s="77"/>
      <c r="H385" s="77"/>
      <c r="I385" s="77"/>
      <c r="J385" s="1"/>
      <c r="K385" s="1"/>
    </row>
    <row r="386" spans="1:11" s="8" customFormat="1" ht="35.25" customHeight="1">
      <c r="A386" s="1"/>
      <c r="B386" s="75"/>
      <c r="C386" s="4"/>
      <c r="D386" s="76"/>
      <c r="E386" s="77"/>
      <c r="F386" s="77"/>
      <c r="G386" s="77"/>
      <c r="H386" s="77"/>
      <c r="I386" s="77"/>
      <c r="J386" s="1"/>
      <c r="K386" s="1"/>
    </row>
    <row r="387" spans="1:11" s="8" customFormat="1" ht="41.25" customHeight="1">
      <c r="A387" s="1"/>
      <c r="B387" s="75"/>
      <c r="C387" s="4"/>
      <c r="D387" s="76"/>
      <c r="E387" s="77"/>
      <c r="F387" s="77"/>
      <c r="G387" s="77"/>
      <c r="H387" s="77"/>
      <c r="I387" s="77"/>
      <c r="J387" s="1"/>
      <c r="K387" s="1"/>
    </row>
    <row r="388" spans="1:11" s="8" customFormat="1" ht="37.5" customHeight="1">
      <c r="A388" s="1"/>
      <c r="B388" s="75"/>
      <c r="C388" s="4"/>
      <c r="D388" s="76"/>
      <c r="E388" s="77"/>
      <c r="F388" s="77"/>
      <c r="G388" s="77"/>
      <c r="H388" s="77"/>
      <c r="I388" s="77"/>
      <c r="J388" s="1"/>
      <c r="K388" s="1"/>
    </row>
    <row r="389" spans="1:11" s="8" customFormat="1" ht="37.5" customHeight="1">
      <c r="A389" s="1"/>
      <c r="B389" s="75"/>
      <c r="C389" s="4"/>
      <c r="D389" s="76"/>
      <c r="E389" s="77"/>
      <c r="F389" s="77"/>
      <c r="G389" s="77"/>
      <c r="H389" s="77"/>
      <c r="I389" s="77"/>
      <c r="J389" s="1"/>
      <c r="K389" s="1"/>
    </row>
    <row r="390" spans="1:11" s="8" customFormat="1" ht="39" customHeight="1">
      <c r="A390" s="1"/>
      <c r="B390" s="75"/>
      <c r="C390" s="4"/>
      <c r="D390" s="76"/>
      <c r="E390" s="77"/>
      <c r="F390" s="77"/>
      <c r="G390" s="77"/>
      <c r="H390" s="77"/>
      <c r="I390" s="77"/>
      <c r="J390" s="1"/>
      <c r="K390" s="1"/>
    </row>
    <row r="391" spans="1:11" s="8" customFormat="1" ht="35.25" customHeight="1">
      <c r="A391" s="1"/>
      <c r="B391" s="75"/>
      <c r="C391" s="4"/>
      <c r="D391" s="76"/>
      <c r="E391" s="77"/>
      <c r="F391" s="77"/>
      <c r="G391" s="77"/>
      <c r="H391" s="77"/>
      <c r="I391" s="77"/>
      <c r="J391" s="1"/>
      <c r="K391" s="1"/>
    </row>
    <row r="392" spans="1:11" s="8" customFormat="1" ht="37.5" customHeight="1">
      <c r="A392" s="1"/>
      <c r="B392" s="75"/>
      <c r="C392" s="4"/>
      <c r="D392" s="76"/>
      <c r="E392" s="77"/>
      <c r="F392" s="77"/>
      <c r="G392" s="77"/>
      <c r="H392" s="77"/>
      <c r="I392" s="77"/>
      <c r="J392" s="1"/>
      <c r="K392" s="1"/>
    </row>
    <row r="393" spans="1:11" s="8" customFormat="1" ht="31.5" customHeight="1">
      <c r="A393" s="1"/>
      <c r="B393" s="75"/>
      <c r="C393" s="4"/>
      <c r="D393" s="76"/>
      <c r="E393" s="77"/>
      <c r="F393" s="77"/>
      <c r="G393" s="77"/>
      <c r="H393" s="77"/>
      <c r="I393" s="77"/>
      <c r="J393" s="1"/>
      <c r="K393" s="1"/>
    </row>
    <row r="394" spans="1:11" s="8" customFormat="1" ht="31.5" customHeight="1">
      <c r="A394" s="1"/>
      <c r="B394" s="75"/>
      <c r="C394" s="4"/>
      <c r="D394" s="76"/>
      <c r="E394" s="77"/>
      <c r="F394" s="77"/>
      <c r="G394" s="77"/>
      <c r="H394" s="77"/>
      <c r="I394" s="77"/>
      <c r="J394" s="1"/>
      <c r="K394" s="1"/>
    </row>
    <row r="395" spans="1:11">
      <c r="B395" s="75"/>
      <c r="C395" s="4"/>
      <c r="D395" s="76"/>
      <c r="E395" s="77"/>
      <c r="F395" s="77"/>
      <c r="G395" s="77"/>
      <c r="H395" s="77"/>
      <c r="I395" s="77"/>
    </row>
    <row r="396" spans="1:11" ht="24.75" customHeight="1">
      <c r="B396" s="75"/>
      <c r="C396" s="4"/>
      <c r="D396" s="76"/>
      <c r="E396" s="77"/>
      <c r="F396" s="77"/>
      <c r="G396" s="77"/>
      <c r="H396" s="77"/>
      <c r="I396" s="77"/>
    </row>
    <row r="397" spans="1:11">
      <c r="B397" s="75"/>
      <c r="C397" s="4"/>
      <c r="D397" s="76"/>
      <c r="E397" s="77"/>
      <c r="F397" s="77"/>
      <c r="G397" s="77"/>
      <c r="H397" s="77"/>
      <c r="I397" s="77"/>
    </row>
    <row r="398" spans="1:11">
      <c r="B398" s="75"/>
      <c r="C398" s="4"/>
      <c r="D398" s="76"/>
      <c r="E398" s="77"/>
      <c r="F398" s="77"/>
      <c r="G398" s="77"/>
      <c r="H398" s="77"/>
      <c r="I398" s="77"/>
    </row>
    <row r="399" spans="1:11">
      <c r="B399" s="75"/>
      <c r="C399" s="4"/>
      <c r="D399" s="76"/>
      <c r="E399" s="77"/>
      <c r="F399" s="77"/>
      <c r="G399" s="77"/>
      <c r="H399" s="77"/>
      <c r="I399" s="77"/>
    </row>
    <row r="400" spans="1:11">
      <c r="B400" s="75"/>
      <c r="C400" s="4"/>
      <c r="D400" s="76"/>
      <c r="E400" s="77"/>
      <c r="F400" s="77"/>
      <c r="G400" s="77"/>
      <c r="H400" s="77"/>
      <c r="I400" s="77"/>
    </row>
    <row r="401" spans="2:9">
      <c r="B401" s="75"/>
      <c r="C401" s="4"/>
      <c r="D401" s="76"/>
      <c r="E401" s="77"/>
      <c r="F401" s="77"/>
      <c r="G401" s="77"/>
      <c r="H401" s="77"/>
      <c r="I401" s="77"/>
    </row>
    <row r="402" spans="2:9">
      <c r="B402" s="75"/>
      <c r="C402" s="4"/>
      <c r="D402" s="76"/>
      <c r="E402" s="77"/>
      <c r="F402" s="77"/>
      <c r="G402" s="77"/>
      <c r="H402" s="77"/>
      <c r="I402" s="77"/>
    </row>
    <row r="403" spans="2:9">
      <c r="B403" s="75"/>
      <c r="C403" s="4"/>
      <c r="D403" s="76"/>
      <c r="E403" s="77"/>
      <c r="F403" s="77"/>
      <c r="G403" s="77"/>
      <c r="H403" s="77"/>
      <c r="I403" s="77"/>
    </row>
    <row r="404" spans="2:9">
      <c r="B404" s="75"/>
      <c r="C404" s="4"/>
      <c r="D404" s="76"/>
      <c r="E404" s="77"/>
      <c r="F404" s="77"/>
      <c r="G404" s="77"/>
      <c r="H404" s="77"/>
      <c r="I404" s="77"/>
    </row>
    <row r="405" spans="2:9">
      <c r="B405" s="75"/>
      <c r="C405" s="4"/>
      <c r="D405" s="76"/>
      <c r="E405" s="77"/>
      <c r="F405" s="77"/>
      <c r="G405" s="77"/>
      <c r="H405" s="77"/>
      <c r="I405" s="77"/>
    </row>
    <row r="406" spans="2:9">
      <c r="B406" s="75"/>
      <c r="C406" s="4"/>
      <c r="D406" s="76"/>
      <c r="E406" s="77"/>
      <c r="F406" s="77"/>
      <c r="G406" s="77"/>
      <c r="H406" s="77"/>
      <c r="I406" s="77"/>
    </row>
    <row r="407" spans="2:9">
      <c r="B407" s="75"/>
      <c r="C407" s="4"/>
      <c r="D407" s="76"/>
      <c r="E407" s="77"/>
      <c r="F407" s="77"/>
      <c r="G407" s="77"/>
      <c r="H407" s="77"/>
      <c r="I407" s="77"/>
    </row>
    <row r="408" spans="2:9">
      <c r="B408" s="75"/>
      <c r="D408" s="7"/>
      <c r="E408" s="79"/>
      <c r="F408" s="79"/>
      <c r="G408" s="79"/>
      <c r="H408" s="79"/>
      <c r="I408" s="79"/>
    </row>
    <row r="409" spans="2:9">
      <c r="B409" s="80"/>
      <c r="D409" s="7"/>
      <c r="E409" s="79"/>
      <c r="F409" s="79"/>
      <c r="G409" s="79"/>
      <c r="H409" s="79"/>
      <c r="I409" s="79"/>
    </row>
    <row r="410" spans="2:9">
      <c r="B410" s="80"/>
      <c r="D410" s="7"/>
      <c r="E410" s="79"/>
      <c r="F410" s="79"/>
      <c r="G410" s="79"/>
      <c r="H410" s="79"/>
      <c r="I410" s="79"/>
    </row>
    <row r="411" spans="2:9">
      <c r="B411" s="80"/>
      <c r="D411" s="7"/>
      <c r="E411" s="79"/>
      <c r="F411" s="79"/>
      <c r="G411" s="79"/>
      <c r="H411" s="79"/>
      <c r="I411" s="79"/>
    </row>
    <row r="412" spans="2:9">
      <c r="B412" s="80"/>
      <c r="D412" s="7"/>
      <c r="E412" s="79"/>
      <c r="F412" s="79"/>
      <c r="G412" s="79"/>
      <c r="H412" s="79"/>
      <c r="I412" s="79"/>
    </row>
    <row r="413" spans="2:9">
      <c r="B413" s="80"/>
      <c r="D413" s="7"/>
      <c r="E413" s="79"/>
      <c r="F413" s="79"/>
      <c r="G413" s="79"/>
      <c r="H413" s="79"/>
      <c r="I413" s="79"/>
    </row>
    <row r="414" spans="2:9">
      <c r="B414" s="80"/>
      <c r="D414" s="7"/>
      <c r="E414" s="79"/>
      <c r="F414" s="79"/>
      <c r="G414" s="79"/>
      <c r="H414" s="79"/>
      <c r="I414" s="79"/>
    </row>
    <row r="415" spans="2:9">
      <c r="B415" s="80"/>
      <c r="D415" s="7"/>
      <c r="E415" s="79"/>
      <c r="F415" s="79"/>
      <c r="G415" s="79"/>
      <c r="H415" s="79"/>
      <c r="I415" s="79"/>
    </row>
    <row r="416" spans="2:9">
      <c r="B416" s="80"/>
      <c r="D416" s="7"/>
      <c r="E416" s="79"/>
      <c r="F416" s="79"/>
      <c r="G416" s="79"/>
      <c r="H416" s="79"/>
      <c r="I416" s="79"/>
    </row>
    <row r="417" spans="2:9">
      <c r="B417" s="80"/>
      <c r="D417" s="7"/>
      <c r="E417" s="79"/>
      <c r="F417" s="79"/>
      <c r="G417" s="79"/>
      <c r="H417" s="79"/>
      <c r="I417" s="79"/>
    </row>
    <row r="418" spans="2:9">
      <c r="B418" s="80"/>
      <c r="D418" s="7"/>
      <c r="E418" s="79"/>
      <c r="F418" s="79"/>
      <c r="G418" s="79"/>
      <c r="H418" s="79"/>
      <c r="I418" s="79"/>
    </row>
    <row r="419" spans="2:9">
      <c r="B419" s="80"/>
      <c r="D419" s="7"/>
      <c r="E419" s="79"/>
      <c r="F419" s="79"/>
      <c r="G419" s="79"/>
      <c r="H419" s="79"/>
      <c r="I419" s="79"/>
    </row>
    <row r="420" spans="2:9">
      <c r="B420" s="80"/>
      <c r="D420" s="7"/>
      <c r="E420" s="79"/>
      <c r="F420" s="79"/>
      <c r="G420" s="79"/>
      <c r="H420" s="79"/>
      <c r="I420" s="79"/>
    </row>
    <row r="421" spans="2:9">
      <c r="B421" s="80"/>
      <c r="D421" s="7"/>
      <c r="E421" s="79"/>
      <c r="F421" s="79"/>
      <c r="G421" s="79"/>
      <c r="H421" s="79"/>
      <c r="I421" s="79"/>
    </row>
    <row r="422" spans="2:9">
      <c r="B422" s="80"/>
      <c r="D422" s="7"/>
      <c r="E422" s="79"/>
      <c r="F422" s="79"/>
      <c r="G422" s="79"/>
      <c r="H422" s="79"/>
      <c r="I422" s="79"/>
    </row>
    <row r="423" spans="2:9">
      <c r="B423" s="80"/>
      <c r="D423" s="7"/>
      <c r="E423" s="79"/>
      <c r="F423" s="79"/>
      <c r="G423" s="79"/>
      <c r="H423" s="79"/>
      <c r="I423" s="79"/>
    </row>
    <row r="424" spans="2:9">
      <c r="B424" s="80"/>
      <c r="D424" s="7"/>
      <c r="E424" s="79"/>
      <c r="F424" s="79"/>
      <c r="G424" s="79"/>
      <c r="H424" s="79"/>
      <c r="I424" s="79"/>
    </row>
    <row r="425" spans="2:9">
      <c r="B425" s="80"/>
      <c r="D425" s="7"/>
      <c r="E425" s="79"/>
      <c r="F425" s="79"/>
      <c r="G425" s="79"/>
      <c r="H425" s="79"/>
      <c r="I425" s="79"/>
    </row>
    <row r="426" spans="2:9">
      <c r="B426" s="80"/>
      <c r="D426" s="7"/>
      <c r="E426" s="79"/>
      <c r="F426" s="79"/>
      <c r="G426" s="79"/>
      <c r="H426" s="79"/>
      <c r="I426" s="79"/>
    </row>
    <row r="427" spans="2:9">
      <c r="B427" s="80"/>
      <c r="D427" s="7"/>
      <c r="E427" s="79"/>
      <c r="F427" s="79"/>
      <c r="G427" s="79"/>
      <c r="H427" s="79"/>
      <c r="I427" s="79"/>
    </row>
    <row r="428" spans="2:9">
      <c r="B428" s="80"/>
      <c r="D428" s="7"/>
      <c r="E428" s="79"/>
      <c r="F428" s="79"/>
      <c r="G428" s="79"/>
      <c r="H428" s="79"/>
      <c r="I428" s="79"/>
    </row>
    <row r="429" spans="2:9">
      <c r="B429" s="80"/>
      <c r="D429" s="7"/>
      <c r="E429" s="79"/>
      <c r="F429" s="79"/>
      <c r="G429" s="79"/>
      <c r="H429" s="79"/>
      <c r="I429" s="79"/>
    </row>
    <row r="430" spans="2:9">
      <c r="B430" s="80"/>
      <c r="D430" s="7"/>
      <c r="E430" s="79"/>
      <c r="F430" s="79"/>
      <c r="G430" s="79"/>
      <c r="H430" s="79"/>
      <c r="I430" s="79"/>
    </row>
    <row r="431" spans="2:9">
      <c r="B431" s="80"/>
    </row>
    <row r="432" spans="2:9">
      <c r="B432" s="81"/>
    </row>
    <row r="433" spans="2:2">
      <c r="B433" s="81"/>
    </row>
    <row r="434" spans="2:2">
      <c r="B434" s="81"/>
    </row>
    <row r="435" spans="2:2">
      <c r="B435" s="81"/>
    </row>
    <row r="436" spans="2:2">
      <c r="B436" s="81"/>
    </row>
    <row r="437" spans="2:2">
      <c r="B437" s="81"/>
    </row>
    <row r="438" spans="2:2">
      <c r="B438" s="81"/>
    </row>
    <row r="439" spans="2:2">
      <c r="B439" s="81"/>
    </row>
    <row r="440" spans="2:2">
      <c r="B440" s="81"/>
    </row>
    <row r="441" spans="2:2">
      <c r="B441" s="81"/>
    </row>
    <row r="442" spans="2:2">
      <c r="B442" s="81"/>
    </row>
    <row r="443" spans="2:2">
      <c r="B443" s="81"/>
    </row>
    <row r="444" spans="2:2">
      <c r="B444" s="81"/>
    </row>
    <row r="445" spans="2:2">
      <c r="B445" s="81"/>
    </row>
    <row r="446" spans="2:2">
      <c r="B446" s="81"/>
    </row>
    <row r="447" spans="2:2">
      <c r="B447" s="81"/>
    </row>
    <row r="448" spans="2:2">
      <c r="B448" s="81"/>
    </row>
    <row r="449" spans="2:2">
      <c r="B449" s="81"/>
    </row>
    <row r="450" spans="2:2">
      <c r="B450" s="81"/>
    </row>
    <row r="451" spans="2:2">
      <c r="B451" s="81"/>
    </row>
    <row r="452" spans="2:2">
      <c r="B452" s="81"/>
    </row>
    <row r="453" spans="2:2">
      <c r="B453" s="81"/>
    </row>
    <row r="454" spans="2:2">
      <c r="B454" s="81"/>
    </row>
    <row r="455" spans="2:2">
      <c r="B455" s="81"/>
    </row>
    <row r="456" spans="2:2">
      <c r="B456" s="81"/>
    </row>
    <row r="457" spans="2:2">
      <c r="B457" s="81"/>
    </row>
    <row r="458" spans="2:2">
      <c r="B458" s="81"/>
    </row>
    <row r="459" spans="2:2">
      <c r="B459" s="81"/>
    </row>
    <row r="460" spans="2:2">
      <c r="B460" s="81"/>
    </row>
    <row r="461" spans="2:2">
      <c r="B461" s="81"/>
    </row>
    <row r="462" spans="2:2">
      <c r="B462" s="81"/>
    </row>
    <row r="463" spans="2:2">
      <c r="B463" s="81"/>
    </row>
    <row r="464" spans="2:2">
      <c r="B464" s="81"/>
    </row>
    <row r="465" spans="2:2">
      <c r="B465" s="81"/>
    </row>
    <row r="466" spans="2:2">
      <c r="B466" s="81"/>
    </row>
    <row r="467" spans="2:2">
      <c r="B467" s="81"/>
    </row>
    <row r="468" spans="2:2">
      <c r="B468" s="81"/>
    </row>
    <row r="469" spans="2:2">
      <c r="B469" s="81"/>
    </row>
    <row r="470" spans="2:2">
      <c r="B470" s="81"/>
    </row>
    <row r="471" spans="2:2">
      <c r="B471" s="81"/>
    </row>
    <row r="472" spans="2:2">
      <c r="B472" s="81"/>
    </row>
    <row r="473" spans="2:2">
      <c r="B473" s="81"/>
    </row>
    <row r="474" spans="2:2">
      <c r="B474" s="81"/>
    </row>
    <row r="475" spans="2:2">
      <c r="B475" s="81"/>
    </row>
    <row r="476" spans="2:2">
      <c r="B476" s="81"/>
    </row>
    <row r="477" spans="2:2">
      <c r="B477" s="81"/>
    </row>
    <row r="478" spans="2:2">
      <c r="B478" s="81"/>
    </row>
    <row r="479" spans="2:2">
      <c r="B479" s="81"/>
    </row>
    <row r="480" spans="2:2">
      <c r="B480" s="81"/>
    </row>
    <row r="481" spans="2:2">
      <c r="B481" s="81"/>
    </row>
    <row r="482" spans="2:2">
      <c r="B482" s="81"/>
    </row>
    <row r="483" spans="2:2">
      <c r="B483" s="81"/>
    </row>
    <row r="484" spans="2:2">
      <c r="B484" s="81"/>
    </row>
    <row r="485" spans="2:2">
      <c r="B485" s="81"/>
    </row>
    <row r="486" spans="2:2">
      <c r="B486" s="81"/>
    </row>
    <row r="487" spans="2:2">
      <c r="B487" s="81"/>
    </row>
    <row r="488" spans="2:2">
      <c r="B488" s="81"/>
    </row>
    <row r="489" spans="2:2">
      <c r="B489" s="81"/>
    </row>
    <row r="490" spans="2:2">
      <c r="B490" s="81"/>
    </row>
    <row r="491" spans="2:2">
      <c r="B491" s="81"/>
    </row>
    <row r="492" spans="2:2">
      <c r="B492" s="81"/>
    </row>
    <row r="493" spans="2:2">
      <c r="B493" s="81"/>
    </row>
    <row r="494" spans="2:2">
      <c r="B494" s="81"/>
    </row>
    <row r="495" spans="2:2">
      <c r="B495" s="81"/>
    </row>
    <row r="496" spans="2:2">
      <c r="B496" s="81"/>
    </row>
    <row r="497" spans="2:2">
      <c r="B497" s="81"/>
    </row>
    <row r="498" spans="2:2">
      <c r="B498" s="81"/>
    </row>
    <row r="499" spans="2:2">
      <c r="B499" s="81"/>
    </row>
    <row r="500" spans="2:2">
      <c r="B500" s="81"/>
    </row>
    <row r="501" spans="2:2">
      <c r="B501" s="81"/>
    </row>
    <row r="502" spans="2:2">
      <c r="B502" s="81"/>
    </row>
    <row r="503" spans="2:2">
      <c r="B503" s="81"/>
    </row>
    <row r="504" spans="2:2">
      <c r="B504" s="81"/>
    </row>
    <row r="505" spans="2:2">
      <c r="B505" s="81"/>
    </row>
    <row r="506" spans="2:2">
      <c r="B506" s="81"/>
    </row>
    <row r="507" spans="2:2">
      <c r="B507" s="81"/>
    </row>
    <row r="508" spans="2:2">
      <c r="B508" s="81"/>
    </row>
    <row r="509" spans="2:2">
      <c r="B509" s="81"/>
    </row>
    <row r="510" spans="2:2">
      <c r="B510" s="81"/>
    </row>
    <row r="511" spans="2:2">
      <c r="B511" s="81"/>
    </row>
    <row r="512" spans="2:2">
      <c r="B512" s="81"/>
    </row>
    <row r="513" spans="2:2">
      <c r="B513" s="81"/>
    </row>
    <row r="514" spans="2:2">
      <c r="B514" s="81"/>
    </row>
    <row r="515" spans="2:2">
      <c r="B515" s="81"/>
    </row>
    <row r="516" spans="2:2">
      <c r="B516" s="81"/>
    </row>
    <row r="517" spans="2:2">
      <c r="B517" s="81"/>
    </row>
    <row r="518" spans="2:2">
      <c r="B518" s="81"/>
    </row>
    <row r="519" spans="2:2">
      <c r="B519" s="81"/>
    </row>
    <row r="520" spans="2:2">
      <c r="B520" s="81"/>
    </row>
    <row r="521" spans="2:2">
      <c r="B521" s="81"/>
    </row>
    <row r="522" spans="2:2">
      <c r="B522" s="81"/>
    </row>
    <row r="523" spans="2:2">
      <c r="B523" s="81"/>
    </row>
    <row r="524" spans="2:2">
      <c r="B524" s="81"/>
    </row>
    <row r="525" spans="2:2">
      <c r="B525" s="81"/>
    </row>
    <row r="526" spans="2:2">
      <c r="B526" s="81"/>
    </row>
    <row r="527" spans="2:2">
      <c r="B527" s="81"/>
    </row>
    <row r="528" spans="2:2">
      <c r="B528" s="81"/>
    </row>
    <row r="529" spans="2:2">
      <c r="B529" s="81"/>
    </row>
    <row r="530" spans="2:2">
      <c r="B530" s="81"/>
    </row>
    <row r="531" spans="2:2">
      <c r="B531" s="81"/>
    </row>
    <row r="532" spans="2:2">
      <c r="B532" s="81"/>
    </row>
    <row r="533" spans="2:2">
      <c r="B533" s="81"/>
    </row>
    <row r="534" spans="2:2">
      <c r="B534" s="81"/>
    </row>
    <row r="535" spans="2:2">
      <c r="B535" s="81"/>
    </row>
    <row r="536" spans="2:2">
      <c r="B536" s="81"/>
    </row>
    <row r="537" spans="2:2">
      <c r="B537" s="81"/>
    </row>
    <row r="538" spans="2:2">
      <c r="B538" s="81"/>
    </row>
    <row r="539" spans="2:2">
      <c r="B539" s="81"/>
    </row>
    <row r="540" spans="2:2">
      <c r="B540" s="81"/>
    </row>
    <row r="541" spans="2:2">
      <c r="B541" s="81"/>
    </row>
    <row r="542" spans="2:2">
      <c r="B542" s="81"/>
    </row>
    <row r="543" spans="2:2">
      <c r="B543" s="81"/>
    </row>
    <row r="544" spans="2:2">
      <c r="B544" s="81"/>
    </row>
    <row r="545" spans="2:2">
      <c r="B545" s="81"/>
    </row>
    <row r="546" spans="2:2">
      <c r="B546" s="81"/>
    </row>
    <row r="547" spans="2:2">
      <c r="B547" s="81"/>
    </row>
    <row r="548" spans="2:2">
      <c r="B548" s="81"/>
    </row>
    <row r="549" spans="2:2">
      <c r="B549" s="81"/>
    </row>
    <row r="550" spans="2:2">
      <c r="B550" s="81"/>
    </row>
    <row r="551" spans="2:2">
      <c r="B551" s="81"/>
    </row>
    <row r="552" spans="2:2">
      <c r="B552" s="81"/>
    </row>
    <row r="553" spans="2:2">
      <c r="B553" s="81"/>
    </row>
    <row r="554" spans="2:2">
      <c r="B554" s="81"/>
    </row>
    <row r="555" spans="2:2">
      <c r="B555" s="81"/>
    </row>
    <row r="556" spans="2:2">
      <c r="B556" s="81"/>
    </row>
    <row r="557" spans="2:2">
      <c r="B557" s="81"/>
    </row>
    <row r="558" spans="2:2">
      <c r="B558" s="81"/>
    </row>
    <row r="559" spans="2:2">
      <c r="B559" s="81"/>
    </row>
    <row r="560" spans="2:2">
      <c r="B560" s="81"/>
    </row>
    <row r="561" spans="2:2">
      <c r="B561" s="81"/>
    </row>
    <row r="562" spans="2:2">
      <c r="B562" s="81"/>
    </row>
    <row r="563" spans="2:2">
      <c r="B563" s="81"/>
    </row>
    <row r="564" spans="2:2">
      <c r="B564" s="81"/>
    </row>
    <row r="565" spans="2:2">
      <c r="B565" s="81"/>
    </row>
    <row r="566" spans="2:2">
      <c r="B566" s="81"/>
    </row>
    <row r="567" spans="2:2">
      <c r="B567" s="81"/>
    </row>
    <row r="568" spans="2:2">
      <c r="B568" s="81"/>
    </row>
    <row r="569" spans="2:2">
      <c r="B569" s="81"/>
    </row>
    <row r="570" spans="2:2">
      <c r="B570" s="81"/>
    </row>
    <row r="571" spans="2:2">
      <c r="B571" s="81"/>
    </row>
    <row r="572" spans="2:2">
      <c r="B572" s="81"/>
    </row>
    <row r="573" spans="2:2">
      <c r="B573" s="81"/>
    </row>
    <row r="574" spans="2:2">
      <c r="B574" s="81"/>
    </row>
    <row r="575" spans="2:2">
      <c r="B575" s="81"/>
    </row>
    <row r="576" spans="2:2">
      <c r="B576" s="81"/>
    </row>
    <row r="577" spans="2:2">
      <c r="B577" s="81"/>
    </row>
    <row r="578" spans="2:2">
      <c r="B578" s="81"/>
    </row>
    <row r="579" spans="2:2">
      <c r="B579" s="81"/>
    </row>
    <row r="580" spans="2:2">
      <c r="B580" s="81"/>
    </row>
    <row r="581" spans="2:2">
      <c r="B581" s="81"/>
    </row>
    <row r="582" spans="2:2">
      <c r="B582" s="81"/>
    </row>
    <row r="583" spans="2:2">
      <c r="B583" s="81"/>
    </row>
    <row r="584" spans="2:2">
      <c r="B584" s="81"/>
    </row>
    <row r="585" spans="2:2">
      <c r="B585" s="81"/>
    </row>
    <row r="586" spans="2:2">
      <c r="B586" s="81"/>
    </row>
    <row r="587" spans="2:2">
      <c r="B587" s="81"/>
    </row>
    <row r="588" spans="2:2">
      <c r="B588" s="81"/>
    </row>
    <row r="589" spans="2:2">
      <c r="B589" s="81"/>
    </row>
    <row r="590" spans="2:2">
      <c r="B590" s="81"/>
    </row>
    <row r="591" spans="2:2">
      <c r="B591" s="81"/>
    </row>
    <row r="592" spans="2:2">
      <c r="B592" s="81"/>
    </row>
    <row r="593" spans="2:2">
      <c r="B593" s="81"/>
    </row>
    <row r="594" spans="2:2">
      <c r="B594" s="81"/>
    </row>
    <row r="595" spans="2:2">
      <c r="B595" s="81"/>
    </row>
    <row r="596" spans="2:2">
      <c r="B596" s="81"/>
    </row>
    <row r="597" spans="2:2">
      <c r="B597" s="81"/>
    </row>
    <row r="598" spans="2:2">
      <c r="B598" s="81"/>
    </row>
  </sheetData>
  <mergeCells count="14">
    <mergeCell ref="D375:E375"/>
    <mergeCell ref="H375:J375"/>
    <mergeCell ref="D376:E376"/>
    <mergeCell ref="H376:J376"/>
    <mergeCell ref="B2:K2"/>
    <mergeCell ref="A7:B7"/>
    <mergeCell ref="A4:A5"/>
    <mergeCell ref="B4:B5"/>
    <mergeCell ref="C4:C5"/>
    <mergeCell ref="D4:D5"/>
    <mergeCell ref="E4:E5"/>
    <mergeCell ref="F4:F5"/>
    <mergeCell ref="G4:G5"/>
    <mergeCell ref="H4:K4"/>
  </mergeCells>
  <phoneticPr fontId="3" type="noConversion"/>
  <pageMargins left="0.39370078740157483" right="0.35433070866141736" top="0.74803149606299213" bottom="0.31496062992125984" header="0.31496062992125984" footer="0.31496062992125984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8"/>
  <sheetViews>
    <sheetView tabSelected="1" view="pageBreakPreview" zoomScale="70" zoomScaleSheetLayoutView="70" workbookViewId="0">
      <selection activeCell="J17" sqref="J17"/>
    </sheetView>
  </sheetViews>
  <sheetFormatPr defaultRowHeight="18.75"/>
  <cols>
    <col min="1" max="1" width="71.7109375" style="1" customWidth="1"/>
    <col min="2" max="2" width="12" style="6" customWidth="1"/>
    <col min="3" max="3" width="16.140625" style="6" customWidth="1"/>
    <col min="4" max="4" width="16.7109375" style="6" customWidth="1"/>
    <col min="5" max="5" width="16.140625" style="6" customWidth="1"/>
    <col min="6" max="6" width="16" style="6" customWidth="1"/>
    <col min="7" max="7" width="16.28515625" style="1" customWidth="1"/>
    <col min="8" max="8" width="16.85546875" style="1" customWidth="1"/>
    <col min="9" max="9" width="16.140625" style="1" customWidth="1"/>
    <col min="10" max="10" width="16.42578125" style="1" customWidth="1"/>
    <col min="11" max="16384" width="9.140625" style="1"/>
  </cols>
  <sheetData>
    <row r="1" spans="1:10" ht="22.5">
      <c r="A1" s="386" t="s">
        <v>200</v>
      </c>
      <c r="B1" s="386"/>
      <c r="C1" s="386"/>
      <c r="D1" s="386"/>
      <c r="E1" s="386"/>
      <c r="F1" s="386"/>
      <c r="G1" s="386"/>
      <c r="H1" s="386"/>
    </row>
    <row r="2" spans="1:10">
      <c r="A2" s="69"/>
      <c r="B2" s="70"/>
      <c r="C2" s="69"/>
      <c r="D2" s="69"/>
      <c r="E2" s="69"/>
      <c r="F2" s="70"/>
      <c r="G2" s="69"/>
      <c r="H2" s="69"/>
      <c r="J2" s="1" t="s">
        <v>149</v>
      </c>
    </row>
    <row r="3" spans="1:10" ht="41.25" customHeight="1">
      <c r="A3" s="420" t="s">
        <v>63</v>
      </c>
      <c r="B3" s="422" t="s">
        <v>13</v>
      </c>
      <c r="C3" s="422" t="s">
        <v>418</v>
      </c>
      <c r="D3" s="422" t="s">
        <v>416</v>
      </c>
      <c r="E3" s="422" t="s">
        <v>594</v>
      </c>
      <c r="F3" s="425" t="s">
        <v>419</v>
      </c>
      <c r="G3" s="436" t="s">
        <v>123</v>
      </c>
      <c r="H3" s="437"/>
      <c r="I3" s="437"/>
      <c r="J3" s="438"/>
    </row>
    <row r="4" spans="1:10" ht="61.5" customHeight="1">
      <c r="A4" s="421"/>
      <c r="B4" s="423"/>
      <c r="C4" s="423"/>
      <c r="D4" s="423"/>
      <c r="E4" s="423"/>
      <c r="F4" s="426"/>
      <c r="G4" s="52" t="s">
        <v>50</v>
      </c>
      <c r="H4" s="52" t="s">
        <v>51</v>
      </c>
      <c r="I4" s="52" t="s">
        <v>52</v>
      </c>
      <c r="J4" s="52" t="s">
        <v>23</v>
      </c>
    </row>
    <row r="5" spans="1:10" ht="23.25" customHeight="1">
      <c r="A5" s="71">
        <v>1</v>
      </c>
      <c r="B5" s="72">
        <v>2</v>
      </c>
      <c r="C5" s="72">
        <v>3</v>
      </c>
      <c r="D5" s="72">
        <v>4</v>
      </c>
      <c r="E5" s="72">
        <v>5</v>
      </c>
      <c r="F5" s="72">
        <v>6</v>
      </c>
      <c r="G5" s="72">
        <v>7</v>
      </c>
      <c r="H5" s="72">
        <v>8</v>
      </c>
      <c r="I5" s="5">
        <v>9</v>
      </c>
      <c r="J5" s="5">
        <v>10</v>
      </c>
    </row>
    <row r="6" spans="1:10" ht="45" customHeight="1">
      <c r="A6" s="170" t="s">
        <v>454</v>
      </c>
      <c r="B6" s="72"/>
      <c r="C6" s="72"/>
      <c r="D6" s="72"/>
      <c r="E6" s="72"/>
      <c r="F6" s="72"/>
      <c r="G6" s="72"/>
      <c r="H6" s="72"/>
      <c r="I6" s="5"/>
      <c r="J6" s="5"/>
    </row>
    <row r="7" spans="1:10" ht="42" customHeight="1">
      <c r="A7" s="249" t="s">
        <v>702</v>
      </c>
      <c r="B7" s="72"/>
      <c r="C7" s="72"/>
      <c r="D7" s="72"/>
      <c r="E7" s="72"/>
      <c r="F7" s="72"/>
      <c r="G7" s="72"/>
      <c r="H7" s="72"/>
      <c r="I7" s="5"/>
      <c r="J7" s="5"/>
    </row>
    <row r="8" spans="1:10" ht="27.75" customHeight="1">
      <c r="A8" s="129" t="s">
        <v>591</v>
      </c>
      <c r="B8" s="105">
        <v>3020</v>
      </c>
      <c r="C8" s="94">
        <f>C9+C11</f>
        <v>25728.1</v>
      </c>
      <c r="D8" s="156">
        <f>D9+D11</f>
        <v>9058.7000000000007</v>
      </c>
      <c r="E8" s="156">
        <f>E9+E11+E10</f>
        <v>15708.5</v>
      </c>
      <c r="F8" s="94">
        <f>F9+F10</f>
        <v>18897.098999999998</v>
      </c>
      <c r="G8" s="94">
        <f>SUM(G9:G11)</f>
        <v>8653.07</v>
      </c>
      <c r="H8" s="94">
        <f>SUM(H9:H11)</f>
        <v>6318.4459999999999</v>
      </c>
      <c r="I8" s="94">
        <f>SUM(I9:I11)</f>
        <v>420</v>
      </c>
      <c r="J8" s="94">
        <f>SUM(J9:J11)</f>
        <v>3505.5830000000001</v>
      </c>
    </row>
    <row r="9" spans="1:10" ht="27.75" customHeight="1">
      <c r="A9" s="256" t="s">
        <v>543</v>
      </c>
      <c r="B9" s="72"/>
      <c r="C9" s="89">
        <v>2319.6</v>
      </c>
      <c r="D9" s="133">
        <v>2863.7</v>
      </c>
      <c r="E9" s="133">
        <v>9168.9</v>
      </c>
      <c r="F9" s="89">
        <f>G9+H9+I9+J9</f>
        <v>18539.098999999998</v>
      </c>
      <c r="G9" s="89">
        <v>8653.07</v>
      </c>
      <c r="H9" s="89">
        <f>4806.246+1333.2</f>
        <v>6139.4459999999999</v>
      </c>
      <c r="I9" s="90">
        <v>330.5</v>
      </c>
      <c r="J9" s="90">
        <v>3416.0830000000001</v>
      </c>
    </row>
    <row r="10" spans="1:10" ht="44.25" customHeight="1">
      <c r="A10" s="120" t="s">
        <v>439</v>
      </c>
      <c r="B10" s="72"/>
      <c r="C10" s="89"/>
      <c r="D10" s="133"/>
      <c r="E10" s="133">
        <v>145</v>
      </c>
      <c r="F10" s="89">
        <f>H10+I10+J10</f>
        <v>358</v>
      </c>
      <c r="G10" s="89"/>
      <c r="H10" s="89">
        <v>179</v>
      </c>
      <c r="I10" s="90">
        <v>89.5</v>
      </c>
      <c r="J10" s="90">
        <v>89.5</v>
      </c>
    </row>
    <row r="11" spans="1:10" ht="31.5" customHeight="1">
      <c r="A11" s="130" t="s">
        <v>438</v>
      </c>
      <c r="B11" s="72"/>
      <c r="C11" s="89">
        <v>23408.5</v>
      </c>
      <c r="D11" s="133">
        <v>6195</v>
      </c>
      <c r="E11" s="133">
        <v>6394.6</v>
      </c>
      <c r="F11" s="89">
        <v>0</v>
      </c>
      <c r="G11" s="89"/>
      <c r="H11" s="89"/>
      <c r="I11" s="90"/>
      <c r="J11" s="90"/>
    </row>
    <row r="12" spans="1:10" ht="27.75" customHeight="1">
      <c r="A12" s="129" t="s">
        <v>151</v>
      </c>
      <c r="B12" s="101">
        <v>3040</v>
      </c>
      <c r="C12" s="94">
        <f>SUM(C14:C18)</f>
        <v>3993.6</v>
      </c>
      <c r="D12" s="94">
        <f t="shared" ref="D12:J12" si="0">SUM(D14:D18)</f>
        <v>2087.7999999999997</v>
      </c>
      <c r="E12" s="94">
        <f t="shared" si="0"/>
        <v>2072.6999999999998</v>
      </c>
      <c r="F12" s="94">
        <f t="shared" si="0"/>
        <v>8</v>
      </c>
      <c r="G12" s="94">
        <f t="shared" si="0"/>
        <v>1.5</v>
      </c>
      <c r="H12" s="94">
        <f t="shared" si="0"/>
        <v>0</v>
      </c>
      <c r="I12" s="94">
        <f t="shared" si="0"/>
        <v>6.5</v>
      </c>
      <c r="J12" s="94">
        <f t="shared" si="0"/>
        <v>0</v>
      </c>
    </row>
    <row r="13" spans="1:10" ht="27.75" hidden="1" customHeight="1">
      <c r="B13" s="101"/>
      <c r="C13" s="94"/>
      <c r="D13" s="156"/>
      <c r="E13" s="133"/>
      <c r="F13" s="94"/>
      <c r="G13" s="89"/>
      <c r="H13" s="89"/>
      <c r="I13" s="89"/>
      <c r="J13" s="89"/>
    </row>
    <row r="14" spans="1:10" ht="42.75" customHeight="1">
      <c r="A14" s="109" t="s">
        <v>449</v>
      </c>
      <c r="B14" s="72"/>
      <c r="C14" s="89">
        <v>38</v>
      </c>
      <c r="D14" s="133">
        <v>38.6</v>
      </c>
      <c r="E14" s="133">
        <v>15.2</v>
      </c>
      <c r="F14" s="89">
        <v>1.5</v>
      </c>
      <c r="G14" s="89">
        <v>1.5</v>
      </c>
      <c r="H14" s="89"/>
      <c r="I14" s="90"/>
      <c r="J14" s="90"/>
    </row>
    <row r="15" spans="1:10" ht="44.25" customHeight="1">
      <c r="A15" s="109" t="s">
        <v>450</v>
      </c>
      <c r="B15" s="72"/>
      <c r="C15" s="89">
        <v>2580</v>
      </c>
      <c r="D15" s="133">
        <v>2049.1999999999998</v>
      </c>
      <c r="E15" s="133">
        <v>1251</v>
      </c>
      <c r="F15" s="94"/>
      <c r="G15" s="89"/>
      <c r="H15" s="89"/>
      <c r="I15" s="90"/>
      <c r="J15" s="90"/>
    </row>
    <row r="16" spans="1:10" ht="23.25" hidden="1" customHeight="1">
      <c r="A16" s="109"/>
      <c r="B16" s="72"/>
      <c r="C16" s="89"/>
      <c r="D16" s="89"/>
      <c r="E16" s="89">
        <v>0</v>
      </c>
      <c r="F16" s="94"/>
      <c r="G16" s="89"/>
      <c r="H16" s="89"/>
      <c r="I16" s="90"/>
      <c r="J16" s="90"/>
    </row>
    <row r="17" spans="1:10" ht="27.75" customHeight="1">
      <c r="A17" s="109" t="s">
        <v>451</v>
      </c>
      <c r="B17" s="72"/>
      <c r="C17" s="89">
        <v>1375.6</v>
      </c>
      <c r="D17" s="89"/>
      <c r="E17" s="89">
        <v>801.9</v>
      </c>
      <c r="F17" s="94"/>
      <c r="G17" s="89"/>
      <c r="H17" s="89"/>
      <c r="I17" s="90"/>
      <c r="J17" s="90"/>
    </row>
    <row r="18" spans="1:10" ht="46.5" customHeight="1">
      <c r="A18" s="109" t="s">
        <v>442</v>
      </c>
      <c r="B18" s="72"/>
      <c r="C18" s="89"/>
      <c r="D18" s="89"/>
      <c r="E18" s="89">
        <v>4.5999999999999996</v>
      </c>
      <c r="F18" s="89">
        <f>G18+H18+I18+J18</f>
        <v>6.5</v>
      </c>
      <c r="G18" s="89"/>
      <c r="H18" s="89">
        <v>0</v>
      </c>
      <c r="I18" s="90">
        <v>6.5</v>
      </c>
      <c r="J18" s="90">
        <v>0</v>
      </c>
    </row>
    <row r="19" spans="1:10" s="8" customFormat="1" ht="42.75" customHeight="1">
      <c r="A19" s="249" t="s">
        <v>452</v>
      </c>
      <c r="B19" s="154"/>
      <c r="C19" s="155"/>
      <c r="D19" s="155"/>
      <c r="E19" s="155"/>
      <c r="F19" s="155"/>
      <c r="G19" s="155"/>
      <c r="H19" s="155"/>
      <c r="I19" s="180"/>
      <c r="J19" s="180"/>
    </row>
    <row r="20" spans="1:10" s="8" customFormat="1" ht="27" customHeight="1">
      <c r="A20" s="354" t="s">
        <v>152</v>
      </c>
      <c r="B20" s="333">
        <v>3138</v>
      </c>
      <c r="C20" s="307">
        <f>SUM(C21:C22)</f>
        <v>227.8</v>
      </c>
      <c r="D20" s="307">
        <f t="shared" ref="D20:J20" si="1">SUM(D21:D22)</f>
        <v>203.4</v>
      </c>
      <c r="E20" s="307">
        <f t="shared" si="1"/>
        <v>146.80000000000001</v>
      </c>
      <c r="F20" s="307">
        <f t="shared" si="1"/>
        <v>733</v>
      </c>
      <c r="G20" s="307">
        <f t="shared" si="1"/>
        <v>183.2</v>
      </c>
      <c r="H20" s="307">
        <f t="shared" si="1"/>
        <v>183.3</v>
      </c>
      <c r="I20" s="307">
        <f t="shared" si="1"/>
        <v>183.2</v>
      </c>
      <c r="J20" s="307">
        <f t="shared" si="1"/>
        <v>183.3</v>
      </c>
    </row>
    <row r="21" spans="1:10" s="8" customFormat="1" ht="44.25" customHeight="1">
      <c r="A21" s="301" t="s">
        <v>652</v>
      </c>
      <c r="B21" s="332"/>
      <c r="C21" s="310">
        <v>75.3</v>
      </c>
      <c r="D21" s="310"/>
      <c r="E21" s="310"/>
      <c r="F21" s="310"/>
      <c r="G21" s="310"/>
      <c r="H21" s="310"/>
      <c r="I21" s="310"/>
      <c r="J21" s="310"/>
    </row>
    <row r="22" spans="1:10" s="8" customFormat="1" ht="26.25" customHeight="1">
      <c r="A22" s="301" t="s">
        <v>651</v>
      </c>
      <c r="B22" s="332"/>
      <c r="C22" s="310">
        <v>152.5</v>
      </c>
      <c r="D22" s="355">
        <v>203.4</v>
      </c>
      <c r="E22" s="355">
        <v>146.80000000000001</v>
      </c>
      <c r="F22" s="310">
        <f>SUM(G22:J22)</f>
        <v>733</v>
      </c>
      <c r="G22" s="310">
        <v>183.2</v>
      </c>
      <c r="H22" s="310">
        <v>183.3</v>
      </c>
      <c r="I22" s="310">
        <v>183.2</v>
      </c>
      <c r="J22" s="310">
        <v>183.3</v>
      </c>
    </row>
    <row r="23" spans="1:10" s="8" customFormat="1" ht="48" customHeight="1">
      <c r="A23" s="170" t="s">
        <v>46</v>
      </c>
      <c r="B23" s="161"/>
      <c r="C23" s="156"/>
      <c r="D23" s="156"/>
      <c r="E23" s="156"/>
      <c r="F23" s="133"/>
      <c r="G23" s="156"/>
      <c r="H23" s="156"/>
      <c r="I23" s="156"/>
      <c r="J23" s="156"/>
    </row>
    <row r="24" spans="1:10" s="8" customFormat="1" ht="52.5" customHeight="1">
      <c r="A24" s="282" t="s">
        <v>97</v>
      </c>
      <c r="B24" s="333">
        <v>3255</v>
      </c>
      <c r="C24" s="103">
        <v>270.5</v>
      </c>
      <c r="D24" s="103">
        <f>SUM(D25)</f>
        <v>0</v>
      </c>
      <c r="E24" s="103">
        <v>20676.400000000001</v>
      </c>
      <c r="F24" s="103">
        <f>F25</f>
        <v>3026.75</v>
      </c>
      <c r="G24" s="103">
        <f>G25</f>
        <v>3000</v>
      </c>
      <c r="H24" s="103">
        <f>H25</f>
        <v>26.799999999999997</v>
      </c>
      <c r="I24" s="334">
        <f>I25</f>
        <v>0</v>
      </c>
      <c r="J24" s="334">
        <f>J25</f>
        <v>0</v>
      </c>
    </row>
    <row r="25" spans="1:10" s="8" customFormat="1" ht="47.25" customHeight="1">
      <c r="A25" s="283" t="s">
        <v>139</v>
      </c>
      <c r="B25" s="87">
        <v>3260</v>
      </c>
      <c r="C25" s="92">
        <v>270.5</v>
      </c>
      <c r="D25" s="92"/>
      <c r="E25" s="92">
        <f>E26+E77+E122+E124</f>
        <v>20676.379000000008</v>
      </c>
      <c r="F25" s="92">
        <f>F26+F77</f>
        <v>3026.75</v>
      </c>
      <c r="G25" s="92">
        <f>G26+G77</f>
        <v>3000</v>
      </c>
      <c r="H25" s="92">
        <f>H26+H77</f>
        <v>26.799999999999997</v>
      </c>
      <c r="I25" s="93"/>
      <c r="J25" s="93"/>
    </row>
    <row r="26" spans="1:10" s="8" customFormat="1" ht="45" customHeight="1">
      <c r="A26" s="73" t="s">
        <v>208</v>
      </c>
      <c r="B26" s="84">
        <v>3266</v>
      </c>
      <c r="C26" s="94">
        <f>SUM(C27:C76)</f>
        <v>193.9</v>
      </c>
      <c r="D26" s="94">
        <f t="shared" ref="D26:J26" si="2">SUM(D27:D76)</f>
        <v>0</v>
      </c>
      <c r="E26" s="94">
        <f t="shared" si="2"/>
        <v>19963.179000000007</v>
      </c>
      <c r="F26" s="94">
        <f t="shared" si="2"/>
        <v>3000</v>
      </c>
      <c r="G26" s="94">
        <f t="shared" si="2"/>
        <v>3000</v>
      </c>
      <c r="H26" s="94">
        <f t="shared" si="2"/>
        <v>0</v>
      </c>
      <c r="I26" s="94">
        <f t="shared" si="2"/>
        <v>0</v>
      </c>
      <c r="J26" s="94">
        <f t="shared" si="2"/>
        <v>0</v>
      </c>
    </row>
    <row r="27" spans="1:10" s="8" customFormat="1" ht="26.25" customHeight="1">
      <c r="A27" s="182" t="s">
        <v>455</v>
      </c>
      <c r="B27" s="183"/>
      <c r="C27" s="144"/>
      <c r="D27" s="144"/>
      <c r="E27" s="144">
        <v>35</v>
      </c>
      <c r="F27" s="89"/>
      <c r="G27" s="89"/>
      <c r="H27" s="89"/>
      <c r="I27" s="90"/>
      <c r="J27" s="90"/>
    </row>
    <row r="28" spans="1:10" s="8" customFormat="1" ht="29.25" customHeight="1">
      <c r="A28" s="100" t="s">
        <v>281</v>
      </c>
      <c r="B28" s="88"/>
      <c r="C28" s="89">
        <v>25</v>
      </c>
      <c r="D28" s="89"/>
      <c r="E28" s="89"/>
      <c r="F28" s="89"/>
      <c r="G28" s="89"/>
      <c r="H28" s="89"/>
      <c r="I28" s="90"/>
      <c r="J28" s="90"/>
    </row>
    <row r="29" spans="1:10" s="8" customFormat="1" ht="30.75" customHeight="1">
      <c r="A29" s="100" t="s">
        <v>282</v>
      </c>
      <c r="B29" s="88"/>
      <c r="C29" s="89">
        <v>76</v>
      </c>
      <c r="D29" s="89"/>
      <c r="E29" s="89"/>
      <c r="F29" s="89"/>
      <c r="G29" s="89"/>
      <c r="H29" s="89"/>
      <c r="I29" s="90"/>
      <c r="J29" s="90"/>
    </row>
    <row r="30" spans="1:10" s="8" customFormat="1" ht="27.75" customHeight="1">
      <c r="A30" s="100" t="s">
        <v>283</v>
      </c>
      <c r="B30" s="88"/>
      <c r="C30" s="89">
        <v>78</v>
      </c>
      <c r="D30" s="89"/>
      <c r="E30" s="89"/>
      <c r="F30" s="89"/>
      <c r="G30" s="89"/>
      <c r="H30" s="89"/>
      <c r="I30" s="90"/>
      <c r="J30" s="90"/>
    </row>
    <row r="31" spans="1:10" s="8" customFormat="1" ht="24.75" customHeight="1">
      <c r="A31" s="100" t="s">
        <v>284</v>
      </c>
      <c r="B31" s="88"/>
      <c r="C31" s="89">
        <v>8.4</v>
      </c>
      <c r="D31" s="89"/>
      <c r="E31" s="89"/>
      <c r="F31" s="89"/>
      <c r="G31" s="89"/>
      <c r="H31" s="89"/>
      <c r="I31" s="90"/>
      <c r="J31" s="90"/>
    </row>
    <row r="32" spans="1:10" s="8" customFormat="1" ht="30" customHeight="1">
      <c r="A32" s="100" t="s">
        <v>285</v>
      </c>
      <c r="B32" s="88"/>
      <c r="C32" s="89">
        <v>6.5</v>
      </c>
      <c r="D32" s="89"/>
      <c r="E32" s="89"/>
      <c r="F32" s="89"/>
      <c r="G32" s="89"/>
      <c r="H32" s="89"/>
      <c r="I32" s="90"/>
      <c r="J32" s="90"/>
    </row>
    <row r="33" spans="1:10" s="8" customFormat="1" ht="27" customHeight="1">
      <c r="A33" s="182" t="s">
        <v>456</v>
      </c>
      <c r="B33" s="183"/>
      <c r="C33" s="144"/>
      <c r="D33" s="144"/>
      <c r="E33" s="144">
        <v>19.5</v>
      </c>
      <c r="F33" s="89"/>
      <c r="G33" s="89"/>
      <c r="H33" s="89"/>
      <c r="I33" s="90"/>
      <c r="J33" s="90"/>
    </row>
    <row r="34" spans="1:10" s="8" customFormat="1" ht="24.75" customHeight="1">
      <c r="A34" s="182" t="s">
        <v>457</v>
      </c>
      <c r="B34" s="183"/>
      <c r="C34" s="144"/>
      <c r="D34" s="144"/>
      <c r="E34" s="144">
        <v>731.2</v>
      </c>
      <c r="F34" s="89"/>
      <c r="G34" s="89"/>
      <c r="H34" s="89"/>
      <c r="I34" s="90"/>
      <c r="J34" s="90"/>
    </row>
    <row r="35" spans="1:10" s="8" customFormat="1" ht="30.75" customHeight="1">
      <c r="A35" s="182" t="s">
        <v>458</v>
      </c>
      <c r="B35" s="183"/>
      <c r="C35" s="144"/>
      <c r="D35" s="144"/>
      <c r="E35" s="144">
        <v>15.6</v>
      </c>
      <c r="F35" s="89"/>
      <c r="G35" s="89"/>
      <c r="H35" s="89"/>
      <c r="I35" s="90"/>
      <c r="J35" s="90"/>
    </row>
    <row r="36" spans="1:10" s="8" customFormat="1" ht="26.25" customHeight="1">
      <c r="A36" s="182" t="s">
        <v>459</v>
      </c>
      <c r="B36" s="183"/>
      <c r="C36" s="144"/>
      <c r="D36" s="144"/>
      <c r="E36" s="144">
        <v>28.1</v>
      </c>
      <c r="F36" s="89"/>
      <c r="G36" s="89"/>
      <c r="H36" s="89"/>
      <c r="I36" s="90"/>
      <c r="J36" s="90"/>
    </row>
    <row r="37" spans="1:10" s="8" customFormat="1" ht="26.25" customHeight="1">
      <c r="A37" s="182" t="s">
        <v>460</v>
      </c>
      <c r="B37" s="183"/>
      <c r="C37" s="144"/>
      <c r="D37" s="144"/>
      <c r="E37" s="144">
        <v>8.5</v>
      </c>
      <c r="F37" s="89"/>
      <c r="G37" s="89"/>
      <c r="H37" s="89"/>
      <c r="I37" s="90"/>
      <c r="J37" s="90"/>
    </row>
    <row r="38" spans="1:10" s="8" customFormat="1" ht="25.5" customHeight="1">
      <c r="A38" s="186" t="s">
        <v>461</v>
      </c>
      <c r="B38" s="183"/>
      <c r="C38" s="144"/>
      <c r="D38" s="144"/>
      <c r="E38" s="144">
        <v>9.8000000000000007</v>
      </c>
      <c r="F38" s="89"/>
      <c r="G38" s="89"/>
      <c r="H38" s="89"/>
      <c r="I38" s="90"/>
      <c r="J38" s="90"/>
    </row>
    <row r="39" spans="1:10" s="8" customFormat="1" ht="27.75" customHeight="1">
      <c r="A39" s="182" t="s">
        <v>462</v>
      </c>
      <c r="B39" s="183"/>
      <c r="C39" s="144"/>
      <c r="D39" s="144"/>
      <c r="E39" s="144">
        <v>127</v>
      </c>
      <c r="F39" s="89"/>
      <c r="G39" s="89"/>
      <c r="H39" s="89"/>
      <c r="I39" s="90"/>
      <c r="J39" s="90"/>
    </row>
    <row r="40" spans="1:10" s="8" customFormat="1" ht="30" customHeight="1">
      <c r="A40" s="182" t="s">
        <v>463</v>
      </c>
      <c r="B40" s="183"/>
      <c r="C40" s="144"/>
      <c r="D40" s="144"/>
      <c r="E40" s="144">
        <v>7155</v>
      </c>
      <c r="F40" s="89"/>
      <c r="G40" s="89"/>
      <c r="H40" s="89"/>
      <c r="I40" s="90"/>
      <c r="J40" s="90"/>
    </row>
    <row r="41" spans="1:10" s="8" customFormat="1" ht="23.25" customHeight="1">
      <c r="A41" s="182" t="s">
        <v>464</v>
      </c>
      <c r="B41" s="183"/>
      <c r="C41" s="144"/>
      <c r="D41" s="144"/>
      <c r="E41" s="144">
        <v>11.179</v>
      </c>
      <c r="F41" s="89"/>
      <c r="G41" s="89"/>
      <c r="H41" s="89"/>
      <c r="I41" s="90"/>
      <c r="J41" s="90"/>
    </row>
    <row r="42" spans="1:10" s="8" customFormat="1" ht="27.75" customHeight="1">
      <c r="A42" s="182" t="s">
        <v>465</v>
      </c>
      <c r="B42" s="183"/>
      <c r="C42" s="144"/>
      <c r="D42" s="144"/>
      <c r="E42" s="144">
        <v>560</v>
      </c>
      <c r="F42" s="89"/>
      <c r="G42" s="89"/>
      <c r="H42" s="89"/>
      <c r="I42" s="90"/>
      <c r="J42" s="90"/>
    </row>
    <row r="43" spans="1:10" s="8" customFormat="1" ht="30.75" customHeight="1">
      <c r="A43" s="182" t="s">
        <v>466</v>
      </c>
      <c r="B43" s="183"/>
      <c r="C43" s="144"/>
      <c r="D43" s="144"/>
      <c r="E43" s="144">
        <v>223.2</v>
      </c>
      <c r="F43" s="89"/>
      <c r="G43" s="89"/>
      <c r="H43" s="89"/>
      <c r="I43" s="90"/>
      <c r="J43" s="90"/>
    </row>
    <row r="44" spans="1:10" s="8" customFormat="1" ht="27" customHeight="1">
      <c r="A44" s="182" t="s">
        <v>467</v>
      </c>
      <c r="B44" s="183"/>
      <c r="C44" s="144"/>
      <c r="D44" s="144"/>
      <c r="E44" s="144">
        <v>216</v>
      </c>
      <c r="F44" s="89"/>
      <c r="G44" s="89"/>
      <c r="H44" s="89"/>
      <c r="I44" s="90"/>
      <c r="J44" s="90"/>
    </row>
    <row r="45" spans="1:10" s="8" customFormat="1" ht="26.25" customHeight="1">
      <c r="A45" s="182" t="s">
        <v>468</v>
      </c>
      <c r="B45" s="183"/>
      <c r="C45" s="144"/>
      <c r="D45" s="144"/>
      <c r="E45" s="144">
        <v>2000</v>
      </c>
      <c r="F45" s="89"/>
      <c r="G45" s="89"/>
      <c r="H45" s="89"/>
      <c r="I45" s="90"/>
      <c r="J45" s="90"/>
    </row>
    <row r="46" spans="1:10" s="8" customFormat="1" ht="24.75" customHeight="1">
      <c r="A46" s="182" t="s">
        <v>469</v>
      </c>
      <c r="B46" s="183"/>
      <c r="C46" s="144"/>
      <c r="D46" s="144"/>
      <c r="E46" s="144">
        <v>233</v>
      </c>
      <c r="F46" s="89"/>
      <c r="G46" s="89"/>
      <c r="H46" s="89"/>
      <c r="I46" s="90"/>
      <c r="J46" s="90"/>
    </row>
    <row r="47" spans="1:10" s="8" customFormat="1" ht="25.5" customHeight="1">
      <c r="A47" s="182" t="s">
        <v>470</v>
      </c>
      <c r="B47" s="183"/>
      <c r="C47" s="144"/>
      <c r="D47" s="144"/>
      <c r="E47" s="144">
        <v>339</v>
      </c>
      <c r="F47" s="89"/>
      <c r="G47" s="89"/>
      <c r="H47" s="89"/>
      <c r="I47" s="90"/>
      <c r="J47" s="90"/>
    </row>
    <row r="48" spans="1:10" s="8" customFormat="1" ht="29.25" customHeight="1">
      <c r="A48" s="182" t="s">
        <v>532</v>
      </c>
      <c r="B48" s="183"/>
      <c r="C48" s="144"/>
      <c r="D48" s="144"/>
      <c r="E48" s="144">
        <v>847.5</v>
      </c>
      <c r="F48" s="89"/>
      <c r="G48" s="89"/>
      <c r="H48" s="89"/>
      <c r="I48" s="90"/>
      <c r="J48" s="90"/>
    </row>
    <row r="49" spans="1:10" s="8" customFormat="1" ht="27.75" customHeight="1">
      <c r="A49" s="182" t="s">
        <v>533</v>
      </c>
      <c r="B49" s="183"/>
      <c r="C49" s="144"/>
      <c r="D49" s="144"/>
      <c r="E49" s="144">
        <v>217.5</v>
      </c>
      <c r="F49" s="89"/>
      <c r="G49" s="89"/>
      <c r="H49" s="89"/>
      <c r="I49" s="90"/>
      <c r="J49" s="90"/>
    </row>
    <row r="50" spans="1:10" s="8" customFormat="1" ht="30.75" customHeight="1">
      <c r="A50" s="182" t="s">
        <v>534</v>
      </c>
      <c r="B50" s="183"/>
      <c r="C50" s="144"/>
      <c r="D50" s="144"/>
      <c r="E50" s="144">
        <v>177.6</v>
      </c>
      <c r="F50" s="89"/>
      <c r="G50" s="89"/>
      <c r="H50" s="89"/>
      <c r="I50" s="90"/>
      <c r="J50" s="90"/>
    </row>
    <row r="51" spans="1:10" s="8" customFormat="1" ht="25.5" customHeight="1">
      <c r="A51" s="100" t="s">
        <v>474</v>
      </c>
      <c r="B51" s="88"/>
      <c r="C51" s="89"/>
      <c r="D51" s="89"/>
      <c r="E51" s="89">
        <v>1850</v>
      </c>
      <c r="F51" s="89"/>
      <c r="G51" s="89"/>
      <c r="H51" s="89"/>
      <c r="I51" s="90"/>
      <c r="J51" s="90"/>
    </row>
    <row r="52" spans="1:10" s="8" customFormat="1" ht="30.75" customHeight="1">
      <c r="A52" s="100" t="s">
        <v>475</v>
      </c>
      <c r="B52" s="88"/>
      <c r="C52" s="89"/>
      <c r="D52" s="89"/>
      <c r="E52" s="89">
        <v>311</v>
      </c>
      <c r="F52" s="89"/>
      <c r="G52" s="89"/>
      <c r="H52" s="89"/>
      <c r="I52" s="90"/>
      <c r="J52" s="90"/>
    </row>
    <row r="53" spans="1:10" s="8" customFormat="1" ht="28.5" customHeight="1">
      <c r="A53" s="100" t="s">
        <v>476</v>
      </c>
      <c r="B53" s="88"/>
      <c r="C53" s="89"/>
      <c r="D53" s="89"/>
      <c r="E53" s="89">
        <v>355.5</v>
      </c>
      <c r="F53" s="89"/>
      <c r="G53" s="89"/>
      <c r="H53" s="89"/>
      <c r="I53" s="90"/>
      <c r="J53" s="90"/>
    </row>
    <row r="54" spans="1:10" s="8" customFormat="1" ht="27" customHeight="1">
      <c r="A54" s="100" t="s">
        <v>477</v>
      </c>
      <c r="B54" s="88"/>
      <c r="C54" s="89"/>
      <c r="D54" s="89"/>
      <c r="E54" s="89">
        <v>34.200000000000003</v>
      </c>
      <c r="F54" s="89"/>
      <c r="G54" s="89"/>
      <c r="H54" s="89"/>
      <c r="I54" s="90"/>
      <c r="J54" s="90"/>
    </row>
    <row r="55" spans="1:10" s="8" customFormat="1" ht="28.5" customHeight="1">
      <c r="A55" s="100" t="s">
        <v>478</v>
      </c>
      <c r="B55" s="88"/>
      <c r="C55" s="89"/>
      <c r="D55" s="89"/>
      <c r="E55" s="89">
        <v>189.9</v>
      </c>
      <c r="F55" s="89"/>
      <c r="G55" s="89"/>
      <c r="H55" s="89"/>
      <c r="I55" s="90"/>
      <c r="J55" s="90"/>
    </row>
    <row r="56" spans="1:10" s="8" customFormat="1" ht="29.25" customHeight="1">
      <c r="A56" s="100" t="s">
        <v>535</v>
      </c>
      <c r="B56" s="88"/>
      <c r="C56" s="89"/>
      <c r="D56" s="89"/>
      <c r="E56" s="89">
        <v>30.4</v>
      </c>
      <c r="F56" s="89"/>
      <c r="G56" s="89"/>
      <c r="H56" s="89"/>
      <c r="I56" s="90"/>
      <c r="J56" s="90"/>
    </row>
    <row r="57" spans="1:10" s="8" customFormat="1" ht="26.25" customHeight="1">
      <c r="A57" s="100" t="s">
        <v>480</v>
      </c>
      <c r="B57" s="88"/>
      <c r="C57" s="89"/>
      <c r="D57" s="89"/>
      <c r="E57" s="89">
        <v>38</v>
      </c>
      <c r="F57" s="89"/>
      <c r="G57" s="89"/>
      <c r="H57" s="89"/>
      <c r="I57" s="90"/>
      <c r="J57" s="90"/>
    </row>
    <row r="58" spans="1:10" s="8" customFormat="1" ht="25.5" customHeight="1">
      <c r="A58" s="100" t="s">
        <v>481</v>
      </c>
      <c r="B58" s="88"/>
      <c r="C58" s="89"/>
      <c r="D58" s="89"/>
      <c r="E58" s="89">
        <v>410</v>
      </c>
      <c r="F58" s="89"/>
      <c r="G58" s="89"/>
      <c r="H58" s="89"/>
      <c r="I58" s="90"/>
      <c r="J58" s="90"/>
    </row>
    <row r="59" spans="1:10" s="8" customFormat="1" ht="27.75" customHeight="1">
      <c r="A59" s="100" t="s">
        <v>482</v>
      </c>
      <c r="B59" s="88"/>
      <c r="C59" s="89"/>
      <c r="D59" s="89"/>
      <c r="E59" s="89">
        <v>610.4</v>
      </c>
      <c r="F59" s="89"/>
      <c r="G59" s="89"/>
      <c r="H59" s="89"/>
      <c r="I59" s="90"/>
      <c r="J59" s="90"/>
    </row>
    <row r="60" spans="1:10" s="8" customFormat="1" ht="33" customHeight="1">
      <c r="A60" s="100" t="s">
        <v>483</v>
      </c>
      <c r="B60" s="88"/>
      <c r="C60" s="89"/>
      <c r="D60" s="89"/>
      <c r="E60" s="89">
        <v>30.4</v>
      </c>
      <c r="F60" s="89"/>
      <c r="G60" s="89"/>
      <c r="H60" s="89"/>
      <c r="I60" s="90"/>
      <c r="J60" s="90"/>
    </row>
    <row r="61" spans="1:10" s="8" customFormat="1" ht="29.25" customHeight="1">
      <c r="A61" s="100" t="s">
        <v>483</v>
      </c>
      <c r="B61" s="88"/>
      <c r="C61" s="89"/>
      <c r="D61" s="89"/>
      <c r="E61" s="89">
        <v>23.4</v>
      </c>
      <c r="F61" s="89"/>
      <c r="G61" s="89"/>
      <c r="H61" s="89"/>
      <c r="I61" s="90"/>
      <c r="J61" s="90"/>
    </row>
    <row r="62" spans="1:10" s="8" customFormat="1" ht="32.25" customHeight="1">
      <c r="A62" s="100" t="s">
        <v>483</v>
      </c>
      <c r="B62" s="88"/>
      <c r="C62" s="89"/>
      <c r="D62" s="89"/>
      <c r="E62" s="89">
        <v>29.4</v>
      </c>
      <c r="F62" s="89"/>
      <c r="G62" s="89"/>
      <c r="H62" s="89"/>
      <c r="I62" s="90"/>
      <c r="J62" s="90"/>
    </row>
    <row r="63" spans="1:10" s="8" customFormat="1" ht="25.5" customHeight="1">
      <c r="A63" s="100" t="s">
        <v>484</v>
      </c>
      <c r="B63" s="88"/>
      <c r="C63" s="89"/>
      <c r="D63" s="89"/>
      <c r="E63" s="89">
        <v>372</v>
      </c>
      <c r="F63" s="89"/>
      <c r="G63" s="89"/>
      <c r="H63" s="89"/>
      <c r="I63" s="90"/>
      <c r="J63" s="90"/>
    </row>
    <row r="64" spans="1:10" s="8" customFormat="1" ht="27" customHeight="1">
      <c r="A64" s="100" t="s">
        <v>485</v>
      </c>
      <c r="B64" s="88"/>
      <c r="C64" s="89"/>
      <c r="D64" s="89"/>
      <c r="E64" s="89">
        <v>1510.5</v>
      </c>
      <c r="F64" s="89"/>
      <c r="G64" s="89"/>
      <c r="H64" s="89"/>
      <c r="I64" s="90"/>
      <c r="J64" s="90"/>
    </row>
    <row r="65" spans="1:10" s="8" customFormat="1" ht="26.25" customHeight="1">
      <c r="A65" s="100" t="s">
        <v>486</v>
      </c>
      <c r="B65" s="88"/>
      <c r="C65" s="89"/>
      <c r="D65" s="89"/>
      <c r="E65" s="89">
        <v>33.200000000000003</v>
      </c>
      <c r="F65" s="89"/>
      <c r="G65" s="89"/>
      <c r="H65" s="89"/>
      <c r="I65" s="90"/>
      <c r="J65" s="90"/>
    </row>
    <row r="66" spans="1:10" s="8" customFormat="1" ht="27.75" customHeight="1">
      <c r="A66" s="100" t="s">
        <v>487</v>
      </c>
      <c r="B66" s="88"/>
      <c r="C66" s="89"/>
      <c r="D66" s="89"/>
      <c r="E66" s="89">
        <v>69.3</v>
      </c>
      <c r="F66" s="89"/>
      <c r="G66" s="89"/>
      <c r="H66" s="89"/>
      <c r="I66" s="90"/>
      <c r="J66" s="90"/>
    </row>
    <row r="67" spans="1:10" s="8" customFormat="1" ht="28.5" customHeight="1">
      <c r="A67" s="100" t="s">
        <v>488</v>
      </c>
      <c r="B67" s="88"/>
      <c r="C67" s="89"/>
      <c r="D67" s="89"/>
      <c r="E67" s="89">
        <v>18.100000000000001</v>
      </c>
      <c r="F67" s="89"/>
      <c r="G67" s="89"/>
      <c r="H67" s="89"/>
      <c r="I67" s="90"/>
      <c r="J67" s="90"/>
    </row>
    <row r="68" spans="1:10" s="8" customFormat="1" ht="30" customHeight="1">
      <c r="A68" s="100" t="s">
        <v>489</v>
      </c>
      <c r="B68" s="88"/>
      <c r="C68" s="89"/>
      <c r="D68" s="89"/>
      <c r="E68" s="89">
        <v>23.7</v>
      </c>
      <c r="F68" s="89"/>
      <c r="G68" s="89"/>
      <c r="H68" s="89"/>
      <c r="I68" s="90"/>
      <c r="J68" s="90"/>
    </row>
    <row r="69" spans="1:10" s="8" customFormat="1" ht="42.75" customHeight="1">
      <c r="A69" s="100" t="s">
        <v>490</v>
      </c>
      <c r="B69" s="88"/>
      <c r="C69" s="89"/>
      <c r="D69" s="89"/>
      <c r="E69" s="89">
        <v>466.7</v>
      </c>
      <c r="F69" s="89"/>
      <c r="G69" s="89"/>
      <c r="H69" s="89"/>
      <c r="I69" s="90"/>
      <c r="J69" s="90"/>
    </row>
    <row r="70" spans="1:10" s="8" customFormat="1" ht="27.75" customHeight="1">
      <c r="A70" s="100" t="s">
        <v>491</v>
      </c>
      <c r="B70" s="88"/>
      <c r="C70" s="89"/>
      <c r="D70" s="89"/>
      <c r="E70" s="89">
        <v>578</v>
      </c>
      <c r="F70" s="89"/>
      <c r="G70" s="89"/>
      <c r="H70" s="89"/>
      <c r="I70" s="90"/>
      <c r="J70" s="90"/>
    </row>
    <row r="71" spans="1:10" s="8" customFormat="1" ht="28.5" customHeight="1">
      <c r="A71" s="100" t="s">
        <v>492</v>
      </c>
      <c r="B71" s="88"/>
      <c r="C71" s="89"/>
      <c r="D71" s="89"/>
      <c r="E71" s="89">
        <v>24.4</v>
      </c>
      <c r="F71" s="89"/>
      <c r="G71" s="89"/>
      <c r="H71" s="89"/>
      <c r="I71" s="90"/>
      <c r="J71" s="90"/>
    </row>
    <row r="72" spans="1:10" s="8" customFormat="1" ht="30.75" customHeight="1">
      <c r="A72" s="100" t="s">
        <v>493</v>
      </c>
      <c r="B72" s="88"/>
      <c r="C72" s="89"/>
      <c r="D72" s="89"/>
      <c r="E72" s="89"/>
      <c r="F72" s="89">
        <v>2385</v>
      </c>
      <c r="G72" s="89">
        <v>2385</v>
      </c>
      <c r="H72" s="89"/>
      <c r="I72" s="90"/>
      <c r="J72" s="90"/>
    </row>
    <row r="73" spans="1:10" s="8" customFormat="1" ht="25.5" customHeight="1">
      <c r="A73" s="100" t="s">
        <v>494</v>
      </c>
      <c r="B73" s="88"/>
      <c r="C73" s="89"/>
      <c r="D73" s="89"/>
      <c r="E73" s="89"/>
      <c r="F73" s="89">
        <v>170.5</v>
      </c>
      <c r="G73" s="89">
        <v>170.5</v>
      </c>
      <c r="H73" s="89"/>
      <c r="I73" s="90"/>
      <c r="J73" s="90"/>
    </row>
    <row r="74" spans="1:10" s="8" customFormat="1" ht="33" customHeight="1">
      <c r="A74" s="100" t="s">
        <v>495</v>
      </c>
      <c r="B74" s="88"/>
      <c r="C74" s="89"/>
      <c r="D74" s="89"/>
      <c r="E74" s="89"/>
      <c r="F74" s="89">
        <v>124.5</v>
      </c>
      <c r="G74" s="89">
        <v>124.5</v>
      </c>
      <c r="H74" s="89"/>
      <c r="I74" s="90"/>
      <c r="J74" s="90"/>
    </row>
    <row r="75" spans="1:10" s="8" customFormat="1" ht="24" customHeight="1">
      <c r="A75" s="100" t="s">
        <v>496</v>
      </c>
      <c r="B75" s="88"/>
      <c r="C75" s="89"/>
      <c r="D75" s="89"/>
      <c r="E75" s="89"/>
      <c r="F75" s="89">
        <v>130</v>
      </c>
      <c r="G75" s="89">
        <v>130</v>
      </c>
      <c r="H75" s="89"/>
      <c r="I75" s="90"/>
      <c r="J75" s="90"/>
    </row>
    <row r="76" spans="1:10" s="8" customFormat="1" ht="30" customHeight="1">
      <c r="A76" s="100" t="s">
        <v>536</v>
      </c>
      <c r="B76" s="88"/>
      <c r="C76" s="89"/>
      <c r="D76" s="89"/>
      <c r="E76" s="89"/>
      <c r="F76" s="89">
        <v>190</v>
      </c>
      <c r="G76" s="89">
        <v>190</v>
      </c>
      <c r="H76" s="89"/>
      <c r="I76" s="90"/>
      <c r="J76" s="90"/>
    </row>
    <row r="77" spans="1:10" s="8" customFormat="1" ht="42.75" customHeight="1">
      <c r="A77" s="73" t="s">
        <v>192</v>
      </c>
      <c r="B77" s="84">
        <v>3267</v>
      </c>
      <c r="C77" s="94">
        <f>SUM(C78:C121)</f>
        <v>76.599999999999994</v>
      </c>
      <c r="D77" s="94">
        <f t="shared" ref="D77:J77" si="3">SUM(D78:D121)</f>
        <v>0</v>
      </c>
      <c r="E77" s="94">
        <f t="shared" si="3"/>
        <v>680.5</v>
      </c>
      <c r="F77" s="94">
        <f t="shared" si="3"/>
        <v>26.75</v>
      </c>
      <c r="G77" s="94">
        <f t="shared" si="3"/>
        <v>0</v>
      </c>
      <c r="H77" s="94">
        <f t="shared" si="3"/>
        <v>26.799999999999997</v>
      </c>
      <c r="I77" s="94">
        <f t="shared" si="3"/>
        <v>0</v>
      </c>
      <c r="J77" s="94">
        <f t="shared" si="3"/>
        <v>0</v>
      </c>
    </row>
    <row r="78" spans="1:10" s="8" customFormat="1" ht="30.75" customHeight="1">
      <c r="A78" s="100" t="s">
        <v>286</v>
      </c>
      <c r="B78" s="88"/>
      <c r="C78" s="89">
        <v>0.2</v>
      </c>
      <c r="D78" s="89"/>
      <c r="E78" s="89"/>
      <c r="F78" s="94"/>
      <c r="G78" s="94"/>
      <c r="H78" s="94"/>
      <c r="I78" s="91"/>
      <c r="J78" s="91"/>
    </row>
    <row r="79" spans="1:10" s="8" customFormat="1" ht="28.5" customHeight="1">
      <c r="A79" s="100" t="s">
        <v>287</v>
      </c>
      <c r="B79" s="88"/>
      <c r="C79" s="89">
        <v>6.7</v>
      </c>
      <c r="D79" s="89"/>
      <c r="E79" s="89"/>
      <c r="F79" s="94"/>
      <c r="G79" s="94"/>
      <c r="H79" s="94"/>
      <c r="I79" s="91"/>
      <c r="J79" s="91"/>
    </row>
    <row r="80" spans="1:10" s="8" customFormat="1" ht="25.5" customHeight="1">
      <c r="A80" s="100" t="s">
        <v>288</v>
      </c>
      <c r="B80" s="88"/>
      <c r="C80" s="89">
        <v>1.1000000000000001</v>
      </c>
      <c r="D80" s="89"/>
      <c r="E80" s="89"/>
      <c r="F80" s="94"/>
      <c r="G80" s="94"/>
      <c r="H80" s="94"/>
      <c r="I80" s="91"/>
      <c r="J80" s="91"/>
    </row>
    <row r="81" spans="1:10" s="8" customFormat="1" ht="30" customHeight="1">
      <c r="A81" s="100" t="s">
        <v>289</v>
      </c>
      <c r="B81" s="88"/>
      <c r="C81" s="89">
        <v>4.0999999999999996</v>
      </c>
      <c r="D81" s="89"/>
      <c r="E81" s="89"/>
      <c r="F81" s="94"/>
      <c r="G81" s="94"/>
      <c r="H81" s="94"/>
      <c r="I81" s="91"/>
      <c r="J81" s="91"/>
    </row>
    <row r="82" spans="1:10" s="8" customFormat="1" ht="30.75" customHeight="1">
      <c r="A82" s="100" t="s">
        <v>290</v>
      </c>
      <c r="B82" s="88"/>
      <c r="C82" s="89">
        <v>14</v>
      </c>
      <c r="D82" s="89"/>
      <c r="E82" s="89"/>
      <c r="F82" s="94"/>
      <c r="G82" s="94"/>
      <c r="H82" s="94"/>
      <c r="I82" s="91"/>
      <c r="J82" s="91"/>
    </row>
    <row r="83" spans="1:10" s="8" customFormat="1" ht="25.5" customHeight="1">
      <c r="A83" s="100" t="s">
        <v>291</v>
      </c>
      <c r="B83" s="88"/>
      <c r="C83" s="89">
        <v>11</v>
      </c>
      <c r="D83" s="89"/>
      <c r="E83" s="89"/>
      <c r="F83" s="94"/>
      <c r="G83" s="94"/>
      <c r="H83" s="94"/>
      <c r="I83" s="91"/>
      <c r="J83" s="91"/>
    </row>
    <row r="84" spans="1:10" s="8" customFormat="1" ht="25.5" customHeight="1">
      <c r="A84" s="74" t="s">
        <v>292</v>
      </c>
      <c r="B84" s="88"/>
      <c r="C84" s="89">
        <v>37.5</v>
      </c>
      <c r="D84" s="89"/>
      <c r="E84" s="89"/>
      <c r="F84" s="94"/>
      <c r="G84" s="94"/>
      <c r="H84" s="94"/>
      <c r="I84" s="91"/>
      <c r="J84" s="91"/>
    </row>
    <row r="85" spans="1:10" s="8" customFormat="1" ht="28.5" customHeight="1">
      <c r="A85" s="74" t="s">
        <v>293</v>
      </c>
      <c r="B85" s="88"/>
      <c r="C85" s="89">
        <v>2</v>
      </c>
      <c r="D85" s="89"/>
      <c r="E85" s="89"/>
      <c r="F85" s="94"/>
      <c r="G85" s="94"/>
      <c r="H85" s="94"/>
      <c r="I85" s="91"/>
      <c r="J85" s="91"/>
    </row>
    <row r="86" spans="1:10" s="8" customFormat="1" ht="28.5" customHeight="1">
      <c r="A86" s="331" t="s">
        <v>497</v>
      </c>
      <c r="B86" s="332"/>
      <c r="C86" s="310"/>
      <c r="D86" s="310"/>
      <c r="E86" s="310">
        <v>9.4</v>
      </c>
      <c r="F86" s="310"/>
      <c r="G86" s="310"/>
      <c r="H86" s="310"/>
      <c r="I86" s="310"/>
      <c r="J86" s="310"/>
    </row>
    <row r="87" spans="1:10" s="8" customFormat="1" ht="25.5" customHeight="1">
      <c r="A87" s="74" t="s">
        <v>498</v>
      </c>
      <c r="B87" s="88"/>
      <c r="C87" s="89"/>
      <c r="D87" s="89"/>
      <c r="E87" s="133">
        <v>2.1</v>
      </c>
      <c r="F87" s="94"/>
      <c r="G87" s="94"/>
      <c r="H87" s="94"/>
      <c r="I87" s="91"/>
      <c r="J87" s="91"/>
    </row>
    <row r="88" spans="1:10" s="8" customFormat="1" ht="27" customHeight="1">
      <c r="A88" s="74" t="s">
        <v>499</v>
      </c>
      <c r="B88" s="88"/>
      <c r="C88" s="89"/>
      <c r="D88" s="89"/>
      <c r="E88" s="133">
        <v>0.2</v>
      </c>
      <c r="F88" s="94"/>
      <c r="G88" s="94"/>
      <c r="H88" s="94"/>
      <c r="I88" s="91"/>
      <c r="J88" s="91"/>
    </row>
    <row r="89" spans="1:10" s="8" customFormat="1" ht="25.5" customHeight="1">
      <c r="A89" s="74" t="s">
        <v>537</v>
      </c>
      <c r="B89" s="88"/>
      <c r="C89" s="89"/>
      <c r="D89" s="89"/>
      <c r="E89" s="133">
        <v>2.8</v>
      </c>
      <c r="F89" s="94"/>
      <c r="G89" s="94"/>
      <c r="H89" s="94"/>
      <c r="I89" s="91"/>
      <c r="J89" s="91"/>
    </row>
    <row r="90" spans="1:10" s="8" customFormat="1" ht="30" customHeight="1">
      <c r="A90" s="74" t="s">
        <v>501</v>
      </c>
      <c r="B90" s="88"/>
      <c r="C90" s="89"/>
      <c r="D90" s="89"/>
      <c r="E90" s="133">
        <v>2.4</v>
      </c>
      <c r="F90" s="94"/>
      <c r="G90" s="94"/>
      <c r="H90" s="94"/>
      <c r="I90" s="91"/>
      <c r="J90" s="91"/>
    </row>
    <row r="91" spans="1:10" s="8" customFormat="1" ht="27.75" customHeight="1">
      <c r="A91" s="74" t="s">
        <v>502</v>
      </c>
      <c r="B91" s="88"/>
      <c r="C91" s="89"/>
      <c r="D91" s="89"/>
      <c r="E91" s="133">
        <v>62.3</v>
      </c>
      <c r="F91" s="94"/>
      <c r="G91" s="94"/>
      <c r="H91" s="94"/>
      <c r="I91" s="91"/>
      <c r="J91" s="91"/>
    </row>
    <row r="92" spans="1:10" s="8" customFormat="1" ht="24" customHeight="1">
      <c r="A92" s="74" t="s">
        <v>503</v>
      </c>
      <c r="B92" s="88"/>
      <c r="C92" s="89"/>
      <c r="D92" s="89"/>
      <c r="E92" s="133">
        <v>3.7</v>
      </c>
      <c r="F92" s="94"/>
      <c r="G92" s="94"/>
      <c r="H92" s="94"/>
      <c r="I92" s="91"/>
      <c r="J92" s="91"/>
    </row>
    <row r="93" spans="1:10" s="8" customFormat="1" ht="31.5" customHeight="1">
      <c r="A93" s="74" t="s">
        <v>504</v>
      </c>
      <c r="B93" s="88"/>
      <c r="C93" s="89"/>
      <c r="D93" s="89"/>
      <c r="E93" s="133">
        <v>5</v>
      </c>
      <c r="F93" s="94"/>
      <c r="G93" s="94"/>
      <c r="H93" s="94"/>
      <c r="I93" s="91"/>
      <c r="J93" s="91"/>
    </row>
    <row r="94" spans="1:10" s="8" customFormat="1" ht="27.75" customHeight="1">
      <c r="A94" s="74" t="s">
        <v>505</v>
      </c>
      <c r="B94" s="88"/>
      <c r="C94" s="89"/>
      <c r="D94" s="89"/>
      <c r="E94" s="133">
        <v>2.2000000000000002</v>
      </c>
      <c r="F94" s="94"/>
      <c r="G94" s="94"/>
      <c r="H94" s="94"/>
      <c r="I94" s="91"/>
      <c r="J94" s="91"/>
    </row>
    <row r="95" spans="1:10" s="8" customFormat="1" ht="30" customHeight="1">
      <c r="A95" s="74" t="s">
        <v>506</v>
      </c>
      <c r="B95" s="88"/>
      <c r="C95" s="89"/>
      <c r="D95" s="89"/>
      <c r="E95" s="133">
        <v>5</v>
      </c>
      <c r="F95" s="94"/>
      <c r="G95" s="94"/>
      <c r="H95" s="94"/>
      <c r="I95" s="91"/>
      <c r="J95" s="91"/>
    </row>
    <row r="96" spans="1:10" s="8" customFormat="1" ht="33" customHeight="1">
      <c r="A96" s="74" t="s">
        <v>507</v>
      </c>
      <c r="B96" s="88"/>
      <c r="C96" s="89"/>
      <c r="D96" s="89"/>
      <c r="E96" s="133">
        <v>4.4000000000000004</v>
      </c>
      <c r="F96" s="94"/>
      <c r="G96" s="94"/>
      <c r="H96" s="94"/>
      <c r="I96" s="91"/>
      <c r="J96" s="91"/>
    </row>
    <row r="97" spans="1:10" s="8" customFormat="1" ht="29.25" customHeight="1">
      <c r="A97" s="74" t="s">
        <v>508</v>
      </c>
      <c r="B97" s="88"/>
      <c r="C97" s="89"/>
      <c r="D97" s="89"/>
      <c r="E97" s="133">
        <v>2.1</v>
      </c>
      <c r="F97" s="94"/>
      <c r="G97" s="94"/>
      <c r="H97" s="94"/>
      <c r="I97" s="91"/>
      <c r="J97" s="91"/>
    </row>
    <row r="98" spans="1:10" s="8" customFormat="1" ht="30.75" customHeight="1">
      <c r="A98" s="74" t="s">
        <v>509</v>
      </c>
      <c r="B98" s="88"/>
      <c r="C98" s="89"/>
      <c r="D98" s="89"/>
      <c r="E98" s="133">
        <v>4.9000000000000004</v>
      </c>
      <c r="F98" s="94"/>
      <c r="G98" s="94"/>
      <c r="H98" s="94"/>
      <c r="I98" s="91"/>
      <c r="J98" s="91"/>
    </row>
    <row r="99" spans="1:10" s="8" customFormat="1" ht="32.25" customHeight="1">
      <c r="A99" s="74" t="s">
        <v>510</v>
      </c>
      <c r="B99" s="88"/>
      <c r="C99" s="89"/>
      <c r="D99" s="89"/>
      <c r="E99" s="89">
        <v>1.5</v>
      </c>
      <c r="F99" s="94"/>
      <c r="G99" s="94"/>
      <c r="H99" s="94"/>
      <c r="I99" s="91"/>
      <c r="J99" s="91"/>
    </row>
    <row r="100" spans="1:10" s="8" customFormat="1" ht="29.25" customHeight="1">
      <c r="A100" s="74" t="s">
        <v>511</v>
      </c>
      <c r="B100" s="88"/>
      <c r="C100" s="89"/>
      <c r="D100" s="89"/>
      <c r="E100" s="89">
        <v>5.0999999999999996</v>
      </c>
      <c r="F100" s="94"/>
      <c r="G100" s="94"/>
      <c r="H100" s="94"/>
      <c r="I100" s="91"/>
      <c r="J100" s="91"/>
    </row>
    <row r="101" spans="1:10" s="8" customFormat="1" ht="27.75" customHeight="1">
      <c r="A101" s="74" t="s">
        <v>538</v>
      </c>
      <c r="B101" s="88"/>
      <c r="C101" s="89"/>
      <c r="D101" s="89"/>
      <c r="E101" s="89">
        <v>1.7</v>
      </c>
      <c r="F101" s="94"/>
      <c r="G101" s="94"/>
      <c r="H101" s="94"/>
      <c r="I101" s="91"/>
      <c r="J101" s="91"/>
    </row>
    <row r="102" spans="1:10" s="8" customFormat="1" ht="28.5" customHeight="1">
      <c r="A102" s="74" t="s">
        <v>513</v>
      </c>
      <c r="B102" s="88"/>
      <c r="C102" s="89"/>
      <c r="D102" s="89"/>
      <c r="E102" s="89">
        <v>5.3</v>
      </c>
      <c r="F102" s="94"/>
      <c r="G102" s="94"/>
      <c r="H102" s="94"/>
      <c r="I102" s="91"/>
      <c r="J102" s="91"/>
    </row>
    <row r="103" spans="1:10" s="8" customFormat="1" ht="25.5" customHeight="1">
      <c r="A103" s="74" t="s">
        <v>514</v>
      </c>
      <c r="B103" s="88"/>
      <c r="C103" s="89"/>
      <c r="D103" s="89"/>
      <c r="E103" s="89">
        <v>0.8</v>
      </c>
      <c r="F103" s="94"/>
      <c r="G103" s="94"/>
      <c r="H103" s="94"/>
      <c r="I103" s="91"/>
      <c r="J103" s="91"/>
    </row>
    <row r="104" spans="1:10" s="8" customFormat="1" ht="25.5" customHeight="1">
      <c r="A104" s="74" t="s">
        <v>515</v>
      </c>
      <c r="B104" s="88"/>
      <c r="C104" s="89"/>
      <c r="D104" s="89"/>
      <c r="E104" s="89">
        <v>31.5</v>
      </c>
      <c r="F104" s="94"/>
      <c r="G104" s="94"/>
      <c r="H104" s="94"/>
      <c r="I104" s="91"/>
      <c r="J104" s="91"/>
    </row>
    <row r="105" spans="1:10" s="8" customFormat="1" ht="27" customHeight="1">
      <c r="A105" s="74" t="s">
        <v>516</v>
      </c>
      <c r="B105" s="88"/>
      <c r="C105" s="89"/>
      <c r="D105" s="89"/>
      <c r="E105" s="89">
        <v>33.6</v>
      </c>
      <c r="F105" s="94"/>
      <c r="G105" s="94"/>
      <c r="H105" s="94"/>
      <c r="I105" s="91"/>
      <c r="J105" s="91"/>
    </row>
    <row r="106" spans="1:10" s="8" customFormat="1" ht="32.25" customHeight="1">
      <c r="A106" s="74" t="s">
        <v>517</v>
      </c>
      <c r="B106" s="88"/>
      <c r="C106" s="89"/>
      <c r="D106" s="89"/>
      <c r="E106" s="89">
        <v>44</v>
      </c>
      <c r="F106" s="94"/>
      <c r="G106" s="94"/>
      <c r="H106" s="94"/>
      <c r="I106" s="91"/>
      <c r="J106" s="91"/>
    </row>
    <row r="107" spans="1:10" s="8" customFormat="1" ht="32.25" customHeight="1">
      <c r="A107" s="74" t="s">
        <v>518</v>
      </c>
      <c r="B107" s="88"/>
      <c r="C107" s="89"/>
      <c r="D107" s="89"/>
      <c r="E107" s="89">
        <v>126.4</v>
      </c>
      <c r="F107" s="94"/>
      <c r="G107" s="94"/>
      <c r="H107" s="94"/>
      <c r="I107" s="91"/>
      <c r="J107" s="91"/>
    </row>
    <row r="108" spans="1:10" s="8" customFormat="1" ht="25.5" customHeight="1">
      <c r="A108" s="74" t="s">
        <v>519</v>
      </c>
      <c r="B108" s="88"/>
      <c r="C108" s="89"/>
      <c r="D108" s="89"/>
      <c r="E108" s="89">
        <v>7.8</v>
      </c>
      <c r="F108" s="94"/>
      <c r="G108" s="94"/>
      <c r="H108" s="94"/>
      <c r="I108" s="91"/>
      <c r="J108" s="91"/>
    </row>
    <row r="109" spans="1:10" s="8" customFormat="1" ht="27.75" customHeight="1">
      <c r="A109" s="74" t="s">
        <v>520</v>
      </c>
      <c r="B109" s="88"/>
      <c r="C109" s="89"/>
      <c r="D109" s="89"/>
      <c r="E109" s="89">
        <v>3.8</v>
      </c>
      <c r="F109" s="94"/>
      <c r="G109" s="94"/>
      <c r="H109" s="94"/>
      <c r="I109" s="91"/>
      <c r="J109" s="91"/>
    </row>
    <row r="110" spans="1:10" s="8" customFormat="1" ht="33" customHeight="1">
      <c r="A110" s="74" t="s">
        <v>521</v>
      </c>
      <c r="B110" s="88"/>
      <c r="C110" s="89"/>
      <c r="D110" s="89"/>
      <c r="E110" s="89">
        <v>8.3000000000000007</v>
      </c>
      <c r="F110" s="94"/>
      <c r="G110" s="94"/>
      <c r="H110" s="94"/>
      <c r="I110" s="91"/>
      <c r="J110" s="91"/>
    </row>
    <row r="111" spans="1:10" s="8" customFormat="1" ht="27.75" customHeight="1">
      <c r="A111" s="74" t="s">
        <v>522</v>
      </c>
      <c r="B111" s="88"/>
      <c r="C111" s="89"/>
      <c r="D111" s="89"/>
      <c r="E111" s="89">
        <v>14</v>
      </c>
      <c r="F111" s="94"/>
      <c r="G111" s="94"/>
      <c r="H111" s="94"/>
      <c r="I111" s="91"/>
      <c r="J111" s="91"/>
    </row>
    <row r="112" spans="1:10" s="8" customFormat="1" ht="30" customHeight="1">
      <c r="A112" s="74" t="s">
        <v>523</v>
      </c>
      <c r="B112" s="88"/>
      <c r="C112" s="89"/>
      <c r="D112" s="89"/>
      <c r="E112" s="89">
        <v>2.4</v>
      </c>
      <c r="F112" s="94"/>
      <c r="G112" s="94"/>
      <c r="H112" s="94"/>
      <c r="I112" s="91"/>
      <c r="J112" s="91"/>
    </row>
    <row r="113" spans="1:10" s="8" customFormat="1" ht="30" customHeight="1">
      <c r="A113" s="331" t="s">
        <v>524</v>
      </c>
      <c r="B113" s="332"/>
      <c r="C113" s="310"/>
      <c r="D113" s="310"/>
      <c r="E113" s="310">
        <v>4</v>
      </c>
      <c r="F113" s="310"/>
      <c r="G113" s="310"/>
      <c r="H113" s="310"/>
      <c r="I113" s="310"/>
      <c r="J113" s="310"/>
    </row>
    <row r="114" spans="1:10" s="8" customFormat="1" ht="26.25" customHeight="1">
      <c r="A114" s="74" t="s">
        <v>525</v>
      </c>
      <c r="B114" s="88"/>
      <c r="C114" s="89"/>
      <c r="D114" s="89"/>
      <c r="E114" s="89">
        <v>9.6</v>
      </c>
      <c r="F114" s="94"/>
      <c r="G114" s="94"/>
      <c r="H114" s="94"/>
      <c r="I114" s="91"/>
      <c r="J114" s="91"/>
    </row>
    <row r="115" spans="1:10" s="8" customFormat="1" ht="33.75" customHeight="1">
      <c r="A115" s="74" t="s">
        <v>526</v>
      </c>
      <c r="B115" s="88"/>
      <c r="C115" s="89"/>
      <c r="D115" s="89"/>
      <c r="E115" s="89">
        <v>42</v>
      </c>
      <c r="F115" s="94"/>
      <c r="G115" s="94"/>
      <c r="H115" s="94"/>
      <c r="I115" s="91"/>
      <c r="J115" s="91"/>
    </row>
    <row r="116" spans="1:10" s="8" customFormat="1" ht="28.5" customHeight="1">
      <c r="A116" s="74" t="s">
        <v>527</v>
      </c>
      <c r="B116" s="88"/>
      <c r="C116" s="89"/>
      <c r="D116" s="89"/>
      <c r="E116" s="89">
        <v>15.2</v>
      </c>
      <c r="F116" s="94"/>
      <c r="G116" s="94"/>
      <c r="H116" s="94"/>
      <c r="I116" s="91"/>
      <c r="J116" s="91"/>
    </row>
    <row r="117" spans="1:10" s="8" customFormat="1" ht="28.5" customHeight="1">
      <c r="A117" s="74" t="s">
        <v>528</v>
      </c>
      <c r="B117" s="88"/>
      <c r="C117" s="89"/>
      <c r="D117" s="89"/>
      <c r="E117" s="89">
        <v>208</v>
      </c>
      <c r="F117" s="94"/>
      <c r="G117" s="94"/>
      <c r="H117" s="94"/>
      <c r="I117" s="91"/>
      <c r="J117" s="91"/>
    </row>
    <row r="118" spans="1:10" s="8" customFormat="1" ht="24" customHeight="1">
      <c r="A118" s="74" t="s">
        <v>529</v>
      </c>
      <c r="B118" s="88"/>
      <c r="C118" s="89"/>
      <c r="D118" s="89"/>
      <c r="E118" s="89">
        <v>4.5</v>
      </c>
      <c r="F118" s="184"/>
      <c r="G118" s="184"/>
      <c r="H118" s="184"/>
      <c r="I118" s="185"/>
      <c r="J118" s="185"/>
    </row>
    <row r="119" spans="1:10" s="8" customFormat="1" ht="31.5" customHeight="1">
      <c r="A119" s="74" t="s">
        <v>530</v>
      </c>
      <c r="B119" s="88"/>
      <c r="C119" s="89"/>
      <c r="D119" s="89"/>
      <c r="E119" s="89">
        <v>4.5</v>
      </c>
      <c r="F119" s="184"/>
      <c r="G119" s="184"/>
      <c r="H119" s="184"/>
      <c r="I119" s="185"/>
      <c r="J119" s="185"/>
    </row>
    <row r="120" spans="1:10" s="8" customFormat="1" ht="28.5" customHeight="1">
      <c r="A120" s="74" t="s">
        <v>531</v>
      </c>
      <c r="B120" s="88"/>
      <c r="C120" s="89"/>
      <c r="D120" s="89"/>
      <c r="E120" s="89"/>
      <c r="F120" s="89">
        <v>4.0999999999999996</v>
      </c>
      <c r="G120" s="89"/>
      <c r="H120" s="89">
        <v>4.0999999999999996</v>
      </c>
      <c r="I120" s="185"/>
      <c r="J120" s="185"/>
    </row>
    <row r="121" spans="1:10" s="8" customFormat="1" ht="27.75" customHeight="1">
      <c r="A121" s="74" t="s">
        <v>605</v>
      </c>
      <c r="B121" s="88"/>
      <c r="C121" s="89"/>
      <c r="D121" s="89"/>
      <c r="E121" s="89"/>
      <c r="F121" s="89">
        <v>22.65</v>
      </c>
      <c r="G121" s="89"/>
      <c r="H121" s="89">
        <v>22.7</v>
      </c>
      <c r="I121" s="91"/>
      <c r="J121" s="91"/>
    </row>
    <row r="122" spans="1:10" s="8" customFormat="1" ht="46.5" customHeight="1">
      <c r="A122" s="73" t="s">
        <v>153</v>
      </c>
      <c r="B122" s="84">
        <v>3268</v>
      </c>
      <c r="C122" s="94">
        <f>SUM(C123)</f>
        <v>0</v>
      </c>
      <c r="D122" s="94">
        <f t="shared" ref="D122:J122" si="4">SUM(D123)</f>
        <v>0</v>
      </c>
      <c r="E122" s="94">
        <f t="shared" si="4"/>
        <v>21.3</v>
      </c>
      <c r="F122" s="94">
        <f t="shared" si="4"/>
        <v>0</v>
      </c>
      <c r="G122" s="94">
        <f t="shared" si="4"/>
        <v>0</v>
      </c>
      <c r="H122" s="94">
        <f t="shared" si="4"/>
        <v>0</v>
      </c>
      <c r="I122" s="94">
        <f t="shared" si="4"/>
        <v>0</v>
      </c>
      <c r="J122" s="94">
        <f t="shared" si="4"/>
        <v>0</v>
      </c>
    </row>
    <row r="123" spans="1:10" s="8" customFormat="1" ht="31.5" customHeight="1">
      <c r="A123" s="74" t="s">
        <v>453</v>
      </c>
      <c r="B123" s="88"/>
      <c r="C123" s="89"/>
      <c r="D123" s="89"/>
      <c r="E123" s="89">
        <v>21.3</v>
      </c>
      <c r="F123" s="92">
        <f>SUM(G123:J123)</f>
        <v>0</v>
      </c>
      <c r="G123" s="92"/>
      <c r="H123" s="92"/>
      <c r="I123" s="93"/>
      <c r="J123" s="93"/>
    </row>
    <row r="124" spans="1:10" s="8" customFormat="1" ht="45" customHeight="1">
      <c r="A124" s="73" t="s">
        <v>154</v>
      </c>
      <c r="B124" s="84">
        <v>3269</v>
      </c>
      <c r="C124" s="94">
        <f>SUM(C125)</f>
        <v>0</v>
      </c>
      <c r="D124" s="94">
        <f t="shared" ref="D124:J124" si="5">SUM(D125)</f>
        <v>0</v>
      </c>
      <c r="E124" s="94">
        <f t="shared" si="5"/>
        <v>11.4</v>
      </c>
      <c r="F124" s="94">
        <f t="shared" si="5"/>
        <v>0</v>
      </c>
      <c r="G124" s="94">
        <f t="shared" si="5"/>
        <v>0</v>
      </c>
      <c r="H124" s="94">
        <f t="shared" si="5"/>
        <v>0</v>
      </c>
      <c r="I124" s="94">
        <f t="shared" si="5"/>
        <v>0</v>
      </c>
      <c r="J124" s="94">
        <f t="shared" si="5"/>
        <v>0</v>
      </c>
    </row>
    <row r="125" spans="1:10" s="8" customFormat="1" ht="27.75" customHeight="1">
      <c r="A125" s="301" t="s">
        <v>681</v>
      </c>
      <c r="B125" s="88"/>
      <c r="C125" s="89"/>
      <c r="D125" s="89"/>
      <c r="E125" s="89">
        <v>11.4</v>
      </c>
      <c r="F125" s="92"/>
      <c r="G125" s="92"/>
      <c r="H125" s="92"/>
      <c r="I125" s="93"/>
      <c r="J125" s="93"/>
    </row>
    <row r="126" spans="1:10" s="8" customFormat="1" ht="34.5" hidden="1" customHeight="1">
      <c r="A126" s="109" t="s">
        <v>155</v>
      </c>
      <c r="B126" s="88">
        <v>3270</v>
      </c>
      <c r="C126" s="92"/>
      <c r="D126" s="92"/>
      <c r="E126" s="92"/>
      <c r="F126" s="92"/>
      <c r="G126" s="92"/>
      <c r="H126" s="92"/>
      <c r="I126" s="93"/>
      <c r="J126" s="93"/>
    </row>
    <row r="127" spans="1:10" s="8" customFormat="1" ht="34.5" hidden="1" customHeight="1">
      <c r="A127" s="109"/>
      <c r="B127" s="88"/>
      <c r="C127" s="92"/>
      <c r="D127" s="92"/>
      <c r="E127" s="92"/>
      <c r="F127" s="92"/>
      <c r="G127" s="92"/>
      <c r="H127" s="92"/>
      <c r="I127" s="93"/>
      <c r="J127" s="93"/>
    </row>
    <row r="128" spans="1:10" s="8" customFormat="1" ht="33" hidden="1" customHeight="1">
      <c r="A128" s="109" t="s">
        <v>88</v>
      </c>
      <c r="B128" s="88">
        <v>3280</v>
      </c>
      <c r="C128" s="89"/>
      <c r="D128" s="89"/>
      <c r="E128" s="89"/>
      <c r="F128" s="89"/>
      <c r="G128" s="89"/>
      <c r="H128" s="89"/>
      <c r="I128" s="91"/>
      <c r="J128" s="91"/>
    </row>
    <row r="129" spans="1:10" s="8" customFormat="1" ht="36" hidden="1" customHeight="1">
      <c r="A129" s="99"/>
      <c r="B129" s="88"/>
      <c r="C129" s="89"/>
      <c r="D129" s="89"/>
      <c r="E129" s="89"/>
      <c r="F129" s="89"/>
      <c r="G129" s="89"/>
      <c r="H129" s="89"/>
      <c r="I129" s="90"/>
      <c r="J129" s="90"/>
    </row>
    <row r="130" spans="1:10" s="8" customFormat="1" ht="30.75" hidden="1" customHeight="1">
      <c r="A130" s="74"/>
      <c r="B130" s="88"/>
      <c r="C130" s="89"/>
      <c r="D130" s="89"/>
      <c r="E130" s="89"/>
      <c r="F130" s="89"/>
      <c r="G130" s="89"/>
      <c r="H130" s="89"/>
      <c r="I130" s="90"/>
      <c r="J130" s="90"/>
    </row>
    <row r="131" spans="1:10" s="8" customFormat="1" ht="4.5" hidden="1" customHeight="1">
      <c r="A131" s="86" t="s">
        <v>100</v>
      </c>
      <c r="B131" s="88"/>
      <c r="C131" s="94"/>
      <c r="D131" s="94"/>
      <c r="E131" s="94"/>
      <c r="F131" s="89"/>
      <c r="G131" s="94"/>
      <c r="H131" s="94"/>
      <c r="I131" s="94"/>
      <c r="J131" s="94"/>
    </row>
    <row r="132" spans="1:10" s="8" customFormat="1" ht="36.75" hidden="1" customHeight="1">
      <c r="A132" s="100" t="s">
        <v>88</v>
      </c>
      <c r="B132" s="88">
        <v>3365</v>
      </c>
      <c r="C132" s="89"/>
      <c r="D132" s="89"/>
      <c r="E132" s="89"/>
      <c r="F132" s="89"/>
      <c r="G132" s="89"/>
      <c r="H132" s="89"/>
      <c r="I132" s="89"/>
      <c r="J132" s="89"/>
    </row>
    <row r="133" spans="1:10" s="8" customFormat="1" ht="42" hidden="1" customHeight="1">
      <c r="A133" s="74"/>
      <c r="B133" s="88"/>
      <c r="C133" s="89"/>
      <c r="D133" s="89"/>
      <c r="E133" s="89"/>
      <c r="F133" s="89"/>
      <c r="G133" s="89"/>
      <c r="H133" s="89"/>
      <c r="I133" s="90"/>
      <c r="J133" s="90"/>
    </row>
    <row r="134" spans="1:10" s="8" customFormat="1" ht="19.5" customHeight="1">
      <c r="A134" s="95"/>
      <c r="B134" s="96"/>
      <c r="C134" s="97"/>
      <c r="D134" s="97"/>
      <c r="E134" s="97"/>
      <c r="F134" s="97"/>
      <c r="G134" s="97"/>
      <c r="H134" s="97"/>
      <c r="I134" s="97"/>
      <c r="J134" s="98"/>
    </row>
    <row r="135" spans="1:10" ht="26.25" customHeight="1">
      <c r="A135" s="68" t="s">
        <v>127</v>
      </c>
      <c r="B135" s="2"/>
      <c r="C135" s="403" t="s">
        <v>37</v>
      </c>
      <c r="D135" s="403"/>
      <c r="E135" s="82"/>
      <c r="F135" s="78"/>
      <c r="G135" s="432" t="s">
        <v>274</v>
      </c>
      <c r="H135" s="433"/>
      <c r="I135" s="433"/>
    </row>
    <row r="136" spans="1:10">
      <c r="A136" s="4" t="s">
        <v>134</v>
      </c>
      <c r="B136" s="3"/>
      <c r="C136" s="424" t="s">
        <v>150</v>
      </c>
      <c r="D136" s="424"/>
      <c r="E136" s="83"/>
      <c r="F136" s="3"/>
      <c r="G136" s="434" t="s">
        <v>36</v>
      </c>
      <c r="H136" s="434"/>
      <c r="I136" s="434"/>
    </row>
    <row r="137" spans="1:10">
      <c r="A137" s="75"/>
      <c r="B137" s="4"/>
      <c r="C137" s="76"/>
      <c r="D137" s="77"/>
      <c r="E137" s="77"/>
      <c r="F137" s="77"/>
      <c r="G137" s="77"/>
      <c r="H137" s="77"/>
    </row>
    <row r="138" spans="1:10">
      <c r="A138" s="75"/>
      <c r="B138" s="4"/>
      <c r="C138" s="76"/>
      <c r="D138" s="77"/>
      <c r="E138" s="77"/>
      <c r="F138" s="77"/>
      <c r="G138" s="77"/>
      <c r="H138" s="77"/>
    </row>
    <row r="139" spans="1:10">
      <c r="A139" s="75"/>
      <c r="B139" s="4"/>
      <c r="C139" s="76"/>
      <c r="D139" s="77"/>
      <c r="E139" s="77"/>
      <c r="F139" s="77"/>
      <c r="G139" s="77"/>
      <c r="H139" s="77"/>
    </row>
    <row r="140" spans="1:10">
      <c r="A140" s="75"/>
      <c r="B140" s="4"/>
      <c r="C140" s="76"/>
      <c r="D140" s="77"/>
      <c r="E140" s="77"/>
      <c r="F140" s="77"/>
      <c r="G140" s="77"/>
      <c r="H140" s="77"/>
    </row>
    <row r="141" spans="1:10">
      <c r="A141" s="75"/>
      <c r="B141" s="4"/>
      <c r="C141" s="76"/>
      <c r="D141" s="77"/>
      <c r="E141" s="77"/>
      <c r="F141" s="77"/>
      <c r="G141" s="77"/>
      <c r="H141" s="77"/>
    </row>
    <row r="142" spans="1:10">
      <c r="A142" s="75"/>
      <c r="B142" s="4"/>
      <c r="C142" s="76"/>
      <c r="D142" s="77"/>
      <c r="E142" s="77"/>
      <c r="F142" s="77"/>
      <c r="G142" s="77"/>
      <c r="H142" s="77"/>
    </row>
    <row r="143" spans="1:10">
      <c r="A143" s="75"/>
      <c r="B143" s="4"/>
      <c r="C143" s="76"/>
      <c r="D143" s="77"/>
      <c r="E143" s="77"/>
      <c r="F143" s="77"/>
      <c r="G143" s="77"/>
      <c r="H143" s="77"/>
    </row>
    <row r="144" spans="1:10">
      <c r="A144" s="75"/>
      <c r="B144" s="4"/>
      <c r="C144" s="76"/>
      <c r="D144" s="77"/>
      <c r="E144" s="77"/>
      <c r="F144" s="77"/>
      <c r="G144" s="77"/>
      <c r="H144" s="77"/>
    </row>
    <row r="145" spans="1:8">
      <c r="A145" s="75"/>
      <c r="B145" s="4"/>
      <c r="C145" s="76"/>
      <c r="D145" s="77"/>
      <c r="E145" s="77"/>
      <c r="F145" s="77"/>
      <c r="G145" s="77"/>
      <c r="H145" s="77"/>
    </row>
    <row r="146" spans="1:8">
      <c r="A146" s="75"/>
      <c r="B146" s="4"/>
      <c r="C146" s="76"/>
      <c r="D146" s="77"/>
      <c r="E146" s="77"/>
      <c r="F146" s="77"/>
      <c r="G146" s="77"/>
      <c r="H146" s="77"/>
    </row>
    <row r="147" spans="1:8">
      <c r="A147" s="75"/>
      <c r="B147" s="4"/>
      <c r="C147" s="76"/>
      <c r="D147" s="77"/>
      <c r="E147" s="77"/>
      <c r="F147" s="77"/>
      <c r="G147" s="77"/>
      <c r="H147" s="77"/>
    </row>
    <row r="148" spans="1:8">
      <c r="A148" s="75"/>
      <c r="B148" s="4"/>
      <c r="C148" s="76"/>
      <c r="D148" s="77"/>
      <c r="E148" s="77"/>
      <c r="F148" s="77"/>
      <c r="G148" s="77"/>
      <c r="H148" s="77"/>
    </row>
    <row r="149" spans="1:8">
      <c r="A149" s="75"/>
      <c r="B149" s="4"/>
      <c r="C149" s="76"/>
      <c r="D149" s="77"/>
      <c r="E149" s="77"/>
      <c r="F149" s="77"/>
      <c r="G149" s="77"/>
      <c r="H149" s="77"/>
    </row>
    <row r="150" spans="1:8">
      <c r="A150" s="75"/>
      <c r="B150" s="4"/>
      <c r="C150" s="76"/>
      <c r="D150" s="77"/>
      <c r="E150" s="77"/>
      <c r="F150" s="77"/>
      <c r="G150" s="77"/>
      <c r="H150" s="77"/>
    </row>
    <row r="151" spans="1:8">
      <c r="A151" s="75"/>
      <c r="B151" s="4"/>
      <c r="C151" s="76"/>
      <c r="D151" s="77"/>
      <c r="E151" s="77"/>
      <c r="F151" s="77"/>
      <c r="G151" s="77"/>
      <c r="H151" s="77"/>
    </row>
    <row r="152" spans="1:8">
      <c r="A152" s="75"/>
      <c r="B152" s="4"/>
      <c r="C152" s="76"/>
      <c r="D152" s="77"/>
      <c r="E152" s="77"/>
      <c r="F152" s="77"/>
      <c r="G152" s="77"/>
      <c r="H152" s="77"/>
    </row>
    <row r="153" spans="1:8">
      <c r="A153" s="75"/>
      <c r="B153" s="4"/>
      <c r="C153" s="76"/>
      <c r="D153" s="77"/>
      <c r="E153" s="77"/>
      <c r="F153" s="77"/>
      <c r="G153" s="77"/>
      <c r="H153" s="77"/>
    </row>
    <row r="154" spans="1:8">
      <c r="A154" s="75"/>
      <c r="B154" s="4"/>
      <c r="C154" s="76"/>
      <c r="D154" s="77"/>
      <c r="E154" s="77"/>
      <c r="F154" s="77"/>
      <c r="G154" s="77"/>
      <c r="H154" s="77"/>
    </row>
    <row r="155" spans="1:8">
      <c r="A155" s="75"/>
      <c r="B155" s="4"/>
      <c r="C155" s="76"/>
      <c r="D155" s="77"/>
      <c r="E155" s="77"/>
      <c r="F155" s="77"/>
      <c r="G155" s="77"/>
      <c r="H155" s="77"/>
    </row>
    <row r="156" spans="1:8">
      <c r="A156" s="75"/>
      <c r="B156" s="4"/>
      <c r="C156" s="76"/>
      <c r="D156" s="77"/>
      <c r="E156" s="77"/>
      <c r="F156" s="77"/>
      <c r="G156" s="77"/>
      <c r="H156" s="77"/>
    </row>
    <row r="157" spans="1:8">
      <c r="A157" s="75"/>
      <c r="B157" s="4"/>
      <c r="C157" s="76"/>
      <c r="D157" s="77"/>
      <c r="E157" s="77"/>
      <c r="F157" s="77"/>
      <c r="G157" s="77"/>
      <c r="H157" s="77"/>
    </row>
    <row r="158" spans="1:8">
      <c r="A158" s="75"/>
      <c r="B158" s="4"/>
      <c r="C158" s="76"/>
      <c r="D158" s="77"/>
      <c r="E158" s="77"/>
      <c r="F158" s="77"/>
      <c r="G158" s="77"/>
      <c r="H158" s="77"/>
    </row>
    <row r="159" spans="1:8">
      <c r="A159" s="75"/>
      <c r="B159" s="4"/>
      <c r="C159" s="76"/>
      <c r="D159" s="77"/>
      <c r="E159" s="77"/>
      <c r="F159" s="77"/>
      <c r="G159" s="77"/>
      <c r="H159" s="77"/>
    </row>
    <row r="160" spans="1:8">
      <c r="A160" s="75"/>
      <c r="B160" s="4"/>
      <c r="C160" s="76"/>
      <c r="D160" s="77"/>
      <c r="E160" s="77"/>
      <c r="F160" s="77"/>
      <c r="G160" s="77"/>
      <c r="H160" s="77"/>
    </row>
    <row r="161" spans="1:8">
      <c r="A161" s="75"/>
      <c r="B161" s="4"/>
      <c r="C161" s="76"/>
      <c r="D161" s="77"/>
      <c r="E161" s="77"/>
      <c r="F161" s="77"/>
      <c r="G161" s="77"/>
      <c r="H161" s="77"/>
    </row>
    <row r="162" spans="1:8">
      <c r="A162" s="75"/>
      <c r="B162" s="4"/>
      <c r="C162" s="76"/>
      <c r="D162" s="77"/>
      <c r="E162" s="77"/>
      <c r="F162" s="77"/>
      <c r="G162" s="77"/>
      <c r="H162" s="77"/>
    </row>
    <row r="163" spans="1:8">
      <c r="A163" s="75"/>
      <c r="B163" s="4"/>
      <c r="C163" s="76"/>
      <c r="D163" s="77"/>
      <c r="E163" s="77"/>
      <c r="F163" s="77"/>
      <c r="G163" s="77"/>
      <c r="H163" s="77"/>
    </row>
    <row r="164" spans="1:8">
      <c r="A164" s="75"/>
      <c r="B164" s="4"/>
      <c r="C164" s="76"/>
      <c r="D164" s="77"/>
      <c r="E164" s="77"/>
      <c r="F164" s="77"/>
      <c r="G164" s="77"/>
      <c r="H164" s="77"/>
    </row>
    <row r="165" spans="1:8">
      <c r="A165" s="75"/>
      <c r="B165" s="4"/>
      <c r="C165" s="76"/>
      <c r="D165" s="77"/>
      <c r="E165" s="77"/>
      <c r="F165" s="77"/>
      <c r="G165" s="77"/>
      <c r="H165" s="77"/>
    </row>
    <row r="166" spans="1:8">
      <c r="A166" s="75"/>
      <c r="B166" s="4"/>
      <c r="C166" s="76"/>
      <c r="D166" s="77"/>
      <c r="E166" s="77"/>
      <c r="F166" s="77"/>
      <c r="G166" s="77"/>
      <c r="H166" s="77"/>
    </row>
    <row r="167" spans="1:8">
      <c r="A167" s="75"/>
      <c r="B167" s="4"/>
      <c r="C167" s="76"/>
      <c r="D167" s="77"/>
      <c r="E167" s="77"/>
      <c r="F167" s="77"/>
      <c r="G167" s="77"/>
      <c r="H167" s="77"/>
    </row>
    <row r="168" spans="1:8">
      <c r="A168" s="75"/>
      <c r="C168" s="7"/>
      <c r="D168" s="79"/>
      <c r="E168" s="79"/>
      <c r="F168" s="79"/>
      <c r="G168" s="79"/>
      <c r="H168" s="79"/>
    </row>
    <row r="169" spans="1:8">
      <c r="A169" s="80"/>
      <c r="C169" s="7"/>
      <c r="D169" s="79"/>
      <c r="E169" s="79"/>
      <c r="F169" s="79"/>
      <c r="G169" s="79"/>
      <c r="H169" s="79"/>
    </row>
    <row r="170" spans="1:8">
      <c r="A170" s="80"/>
      <c r="C170" s="7"/>
      <c r="D170" s="79"/>
      <c r="E170" s="79"/>
      <c r="F170" s="79"/>
      <c r="G170" s="79"/>
      <c r="H170" s="79"/>
    </row>
    <row r="171" spans="1:8">
      <c r="A171" s="80"/>
      <c r="C171" s="7"/>
      <c r="D171" s="79"/>
      <c r="E171" s="79"/>
      <c r="F171" s="79"/>
      <c r="G171" s="79"/>
      <c r="H171" s="79"/>
    </row>
    <row r="172" spans="1:8">
      <c r="A172" s="80"/>
      <c r="C172" s="7"/>
      <c r="D172" s="79"/>
      <c r="E172" s="79"/>
      <c r="F172" s="79"/>
      <c r="G172" s="79"/>
      <c r="H172" s="79"/>
    </row>
    <row r="173" spans="1:8">
      <c r="A173" s="80"/>
      <c r="C173" s="7"/>
      <c r="D173" s="79"/>
      <c r="E173" s="79"/>
      <c r="F173" s="79"/>
      <c r="G173" s="79"/>
      <c r="H173" s="79"/>
    </row>
    <row r="174" spans="1:8">
      <c r="A174" s="80"/>
      <c r="C174" s="7"/>
      <c r="D174" s="79"/>
      <c r="E174" s="79"/>
      <c r="F174" s="79"/>
      <c r="G174" s="79"/>
      <c r="H174" s="79"/>
    </row>
    <row r="175" spans="1:8">
      <c r="A175" s="80"/>
      <c r="C175" s="7"/>
      <c r="D175" s="79"/>
      <c r="E175" s="79"/>
      <c r="F175" s="79"/>
      <c r="G175" s="79"/>
      <c r="H175" s="79"/>
    </row>
    <row r="176" spans="1:8">
      <c r="A176" s="80"/>
      <c r="C176" s="7"/>
      <c r="D176" s="79"/>
      <c r="E176" s="79"/>
      <c r="F176" s="79"/>
      <c r="G176" s="79"/>
      <c r="H176" s="79"/>
    </row>
    <row r="177" spans="1:8">
      <c r="A177" s="80"/>
      <c r="C177" s="7"/>
      <c r="D177" s="79"/>
      <c r="E177" s="79"/>
      <c r="F177" s="79"/>
      <c r="G177" s="79"/>
      <c r="H177" s="79"/>
    </row>
    <row r="178" spans="1:8">
      <c r="A178" s="80"/>
      <c r="C178" s="7"/>
      <c r="D178" s="79"/>
      <c r="E178" s="79"/>
      <c r="F178" s="79"/>
      <c r="G178" s="79"/>
      <c r="H178" s="79"/>
    </row>
    <row r="179" spans="1:8">
      <c r="A179" s="80"/>
      <c r="C179" s="7"/>
      <c r="D179" s="79"/>
      <c r="E179" s="79"/>
      <c r="F179" s="79"/>
      <c r="G179" s="79"/>
      <c r="H179" s="79"/>
    </row>
    <row r="180" spans="1:8">
      <c r="A180" s="80"/>
      <c r="C180" s="7"/>
      <c r="D180" s="79"/>
      <c r="E180" s="79"/>
      <c r="F180" s="79"/>
      <c r="G180" s="79"/>
      <c r="H180" s="79"/>
    </row>
    <row r="181" spans="1:8">
      <c r="A181" s="80"/>
      <c r="C181" s="7"/>
      <c r="D181" s="79"/>
      <c r="E181" s="79"/>
      <c r="F181" s="79"/>
      <c r="G181" s="79"/>
      <c r="H181" s="79"/>
    </row>
    <row r="182" spans="1:8">
      <c r="A182" s="80"/>
      <c r="C182" s="7"/>
      <c r="D182" s="79"/>
      <c r="E182" s="79"/>
      <c r="F182" s="79"/>
      <c r="G182" s="79"/>
      <c r="H182" s="79"/>
    </row>
    <row r="183" spans="1:8">
      <c r="A183" s="80"/>
      <c r="C183" s="7"/>
      <c r="D183" s="79"/>
      <c r="E183" s="79"/>
      <c r="F183" s="79"/>
      <c r="G183" s="79"/>
      <c r="H183" s="79"/>
    </row>
    <row r="184" spans="1:8">
      <c r="A184" s="80"/>
      <c r="C184" s="7"/>
      <c r="D184" s="79"/>
      <c r="E184" s="79"/>
      <c r="F184" s="79"/>
      <c r="G184" s="79"/>
      <c r="H184" s="79"/>
    </row>
    <row r="185" spans="1:8">
      <c r="A185" s="80"/>
      <c r="C185" s="7"/>
      <c r="D185" s="79"/>
      <c r="E185" s="79"/>
      <c r="F185" s="79"/>
      <c r="G185" s="79"/>
      <c r="H185" s="79"/>
    </row>
    <row r="186" spans="1:8">
      <c r="A186" s="80"/>
      <c r="C186" s="7"/>
      <c r="D186" s="79"/>
      <c r="E186" s="79"/>
      <c r="F186" s="79"/>
      <c r="G186" s="79"/>
      <c r="H186" s="79"/>
    </row>
    <row r="187" spans="1:8">
      <c r="A187" s="80"/>
      <c r="C187" s="7"/>
      <c r="D187" s="79"/>
      <c r="E187" s="79"/>
      <c r="F187" s="79"/>
      <c r="G187" s="79"/>
      <c r="H187" s="79"/>
    </row>
    <row r="188" spans="1:8">
      <c r="A188" s="80"/>
      <c r="C188" s="7"/>
      <c r="D188" s="79"/>
      <c r="E188" s="79"/>
      <c r="F188" s="79"/>
      <c r="G188" s="79"/>
      <c r="H188" s="79"/>
    </row>
    <row r="189" spans="1:8">
      <c r="A189" s="80"/>
      <c r="C189" s="7"/>
      <c r="D189" s="79"/>
      <c r="E189" s="79"/>
      <c r="F189" s="79"/>
      <c r="G189" s="79"/>
      <c r="H189" s="79"/>
    </row>
    <row r="190" spans="1:8">
      <c r="A190" s="80"/>
      <c r="C190" s="7"/>
      <c r="D190" s="79"/>
      <c r="E190" s="79"/>
      <c r="F190" s="79"/>
      <c r="G190" s="79"/>
      <c r="H190" s="79"/>
    </row>
    <row r="191" spans="1:8">
      <c r="A191" s="80"/>
    </row>
    <row r="192" spans="1:8">
      <c r="A192" s="81"/>
    </row>
    <row r="193" spans="1:1">
      <c r="A193" s="81"/>
    </row>
    <row r="194" spans="1:1">
      <c r="A194" s="81"/>
    </row>
    <row r="195" spans="1:1">
      <c r="A195" s="81"/>
    </row>
    <row r="196" spans="1:1">
      <c r="A196" s="81"/>
    </row>
    <row r="197" spans="1:1">
      <c r="A197" s="81"/>
    </row>
    <row r="198" spans="1:1">
      <c r="A198" s="81"/>
    </row>
    <row r="199" spans="1:1">
      <c r="A199" s="81"/>
    </row>
    <row r="200" spans="1:1">
      <c r="A200" s="81"/>
    </row>
    <row r="201" spans="1:1">
      <c r="A201" s="81"/>
    </row>
    <row r="202" spans="1:1">
      <c r="A202" s="81"/>
    </row>
    <row r="203" spans="1:1">
      <c r="A203" s="81"/>
    </row>
    <row r="204" spans="1:1">
      <c r="A204" s="81"/>
    </row>
    <row r="205" spans="1:1">
      <c r="A205" s="81"/>
    </row>
    <row r="206" spans="1:1">
      <c r="A206" s="81"/>
    </row>
    <row r="207" spans="1:1">
      <c r="A207" s="81"/>
    </row>
    <row r="208" spans="1:1">
      <c r="A208" s="81"/>
    </row>
    <row r="209" spans="1:1">
      <c r="A209" s="81"/>
    </row>
    <row r="210" spans="1:1">
      <c r="A210" s="81"/>
    </row>
    <row r="211" spans="1:1">
      <c r="A211" s="81"/>
    </row>
    <row r="212" spans="1:1">
      <c r="A212" s="81"/>
    </row>
    <row r="213" spans="1:1">
      <c r="A213" s="81"/>
    </row>
    <row r="214" spans="1:1">
      <c r="A214" s="81"/>
    </row>
    <row r="215" spans="1:1">
      <c r="A215" s="81"/>
    </row>
    <row r="216" spans="1:1">
      <c r="A216" s="81"/>
    </row>
    <row r="217" spans="1:1">
      <c r="A217" s="81"/>
    </row>
    <row r="218" spans="1:1">
      <c r="A218" s="81"/>
    </row>
    <row r="219" spans="1:1">
      <c r="A219" s="81"/>
    </row>
    <row r="220" spans="1:1">
      <c r="A220" s="81"/>
    </row>
    <row r="221" spans="1:1">
      <c r="A221" s="81"/>
    </row>
    <row r="222" spans="1:1">
      <c r="A222" s="81"/>
    </row>
    <row r="223" spans="1:1">
      <c r="A223" s="81"/>
    </row>
    <row r="224" spans="1:1">
      <c r="A224" s="81"/>
    </row>
    <row r="225" spans="1:1">
      <c r="A225" s="81"/>
    </row>
    <row r="226" spans="1:1">
      <c r="A226" s="81"/>
    </row>
    <row r="227" spans="1:1">
      <c r="A227" s="81"/>
    </row>
    <row r="228" spans="1:1">
      <c r="A228" s="81"/>
    </row>
    <row r="229" spans="1:1">
      <c r="A229" s="81"/>
    </row>
    <row r="230" spans="1:1">
      <c r="A230" s="81"/>
    </row>
    <row r="231" spans="1:1">
      <c r="A231" s="81"/>
    </row>
    <row r="232" spans="1:1">
      <c r="A232" s="81"/>
    </row>
    <row r="233" spans="1:1">
      <c r="A233" s="81"/>
    </row>
    <row r="234" spans="1:1">
      <c r="A234" s="81"/>
    </row>
    <row r="235" spans="1:1">
      <c r="A235" s="81"/>
    </row>
    <row r="236" spans="1:1">
      <c r="A236" s="81"/>
    </row>
    <row r="237" spans="1:1">
      <c r="A237" s="81"/>
    </row>
    <row r="238" spans="1:1">
      <c r="A238" s="81"/>
    </row>
    <row r="239" spans="1:1">
      <c r="A239" s="81"/>
    </row>
    <row r="240" spans="1:1">
      <c r="A240" s="81"/>
    </row>
    <row r="241" spans="1:1">
      <c r="A241" s="81"/>
    </row>
    <row r="242" spans="1:1">
      <c r="A242" s="81"/>
    </row>
    <row r="243" spans="1:1">
      <c r="A243" s="81"/>
    </row>
    <row r="244" spans="1:1">
      <c r="A244" s="81"/>
    </row>
    <row r="245" spans="1:1">
      <c r="A245" s="81"/>
    </row>
    <row r="246" spans="1:1">
      <c r="A246" s="81"/>
    </row>
    <row r="247" spans="1:1">
      <c r="A247" s="81"/>
    </row>
    <row r="248" spans="1:1">
      <c r="A248" s="81"/>
    </row>
    <row r="249" spans="1:1">
      <c r="A249" s="81"/>
    </row>
    <row r="250" spans="1:1">
      <c r="A250" s="81"/>
    </row>
    <row r="251" spans="1:1">
      <c r="A251" s="81"/>
    </row>
    <row r="252" spans="1:1">
      <c r="A252" s="81"/>
    </row>
    <row r="253" spans="1:1">
      <c r="A253" s="81"/>
    </row>
    <row r="254" spans="1:1">
      <c r="A254" s="81"/>
    </row>
    <row r="255" spans="1:1">
      <c r="A255" s="81"/>
    </row>
    <row r="256" spans="1:1">
      <c r="A256" s="81"/>
    </row>
    <row r="257" spans="1:1">
      <c r="A257" s="81"/>
    </row>
    <row r="258" spans="1:1">
      <c r="A258" s="81"/>
    </row>
    <row r="259" spans="1:1">
      <c r="A259" s="81"/>
    </row>
    <row r="260" spans="1:1">
      <c r="A260" s="81"/>
    </row>
    <row r="261" spans="1:1">
      <c r="A261" s="81"/>
    </row>
    <row r="262" spans="1:1">
      <c r="A262" s="81"/>
    </row>
    <row r="263" spans="1:1">
      <c r="A263" s="81"/>
    </row>
    <row r="264" spans="1:1">
      <c r="A264" s="81"/>
    </row>
    <row r="265" spans="1:1">
      <c r="A265" s="81"/>
    </row>
    <row r="266" spans="1:1">
      <c r="A266" s="81"/>
    </row>
    <row r="267" spans="1:1">
      <c r="A267" s="81"/>
    </row>
    <row r="268" spans="1:1">
      <c r="A268" s="81"/>
    </row>
    <row r="269" spans="1:1">
      <c r="A269" s="81"/>
    </row>
    <row r="270" spans="1:1">
      <c r="A270" s="81"/>
    </row>
    <row r="271" spans="1:1">
      <c r="A271" s="81"/>
    </row>
    <row r="272" spans="1:1">
      <c r="A272" s="81"/>
    </row>
    <row r="273" spans="1:1">
      <c r="A273" s="81"/>
    </row>
    <row r="274" spans="1:1">
      <c r="A274" s="81"/>
    </row>
    <row r="275" spans="1:1">
      <c r="A275" s="81"/>
    </row>
    <row r="276" spans="1:1">
      <c r="A276" s="81"/>
    </row>
    <row r="277" spans="1:1">
      <c r="A277" s="81"/>
    </row>
    <row r="278" spans="1:1">
      <c r="A278" s="81"/>
    </row>
    <row r="279" spans="1:1">
      <c r="A279" s="81"/>
    </row>
    <row r="280" spans="1:1">
      <c r="A280" s="81"/>
    </row>
    <row r="281" spans="1:1">
      <c r="A281" s="81"/>
    </row>
    <row r="282" spans="1:1">
      <c r="A282" s="81"/>
    </row>
    <row r="283" spans="1:1">
      <c r="A283" s="81"/>
    </row>
    <row r="284" spans="1:1">
      <c r="A284" s="81"/>
    </row>
    <row r="285" spans="1:1">
      <c r="A285" s="81"/>
    </row>
    <row r="286" spans="1:1">
      <c r="A286" s="81"/>
    </row>
    <row r="287" spans="1:1">
      <c r="A287" s="81"/>
    </row>
    <row r="288" spans="1:1">
      <c r="A288" s="81"/>
    </row>
    <row r="289" spans="1:1">
      <c r="A289" s="81"/>
    </row>
    <row r="290" spans="1:1">
      <c r="A290" s="81"/>
    </row>
    <row r="291" spans="1:1">
      <c r="A291" s="81"/>
    </row>
    <row r="292" spans="1:1">
      <c r="A292" s="81"/>
    </row>
    <row r="293" spans="1:1">
      <c r="A293" s="81"/>
    </row>
    <row r="294" spans="1:1">
      <c r="A294" s="81"/>
    </row>
    <row r="295" spans="1:1">
      <c r="A295" s="81"/>
    </row>
    <row r="296" spans="1:1">
      <c r="A296" s="81"/>
    </row>
    <row r="297" spans="1:1">
      <c r="A297" s="81"/>
    </row>
    <row r="298" spans="1:1">
      <c r="A298" s="81"/>
    </row>
    <row r="299" spans="1:1">
      <c r="A299" s="81"/>
    </row>
    <row r="300" spans="1:1">
      <c r="A300" s="81"/>
    </row>
    <row r="301" spans="1:1">
      <c r="A301" s="81"/>
    </row>
    <row r="302" spans="1:1">
      <c r="A302" s="81"/>
    </row>
    <row r="303" spans="1:1">
      <c r="A303" s="81"/>
    </row>
    <row r="304" spans="1:1">
      <c r="A304" s="81"/>
    </row>
    <row r="305" spans="1:1">
      <c r="A305" s="81"/>
    </row>
    <row r="306" spans="1:1">
      <c r="A306" s="81"/>
    </row>
    <row r="307" spans="1:1">
      <c r="A307" s="81"/>
    </row>
    <row r="308" spans="1:1">
      <c r="A308" s="81"/>
    </row>
    <row r="309" spans="1:1">
      <c r="A309" s="81"/>
    </row>
    <row r="310" spans="1:1">
      <c r="A310" s="81"/>
    </row>
    <row r="311" spans="1:1">
      <c r="A311" s="81"/>
    </row>
    <row r="312" spans="1:1">
      <c r="A312" s="81"/>
    </row>
    <row r="313" spans="1:1">
      <c r="A313" s="81"/>
    </row>
    <row r="314" spans="1:1">
      <c r="A314" s="81"/>
    </row>
    <row r="315" spans="1:1">
      <c r="A315" s="81"/>
    </row>
    <row r="316" spans="1:1">
      <c r="A316" s="81"/>
    </row>
    <row r="317" spans="1:1">
      <c r="A317" s="81"/>
    </row>
    <row r="318" spans="1:1">
      <c r="A318" s="81"/>
    </row>
    <row r="319" spans="1:1">
      <c r="A319" s="81"/>
    </row>
    <row r="320" spans="1:1">
      <c r="A320" s="81"/>
    </row>
    <row r="321" spans="1:1">
      <c r="A321" s="81"/>
    </row>
    <row r="322" spans="1:1">
      <c r="A322" s="81"/>
    </row>
    <row r="323" spans="1:1">
      <c r="A323" s="81"/>
    </row>
    <row r="324" spans="1:1">
      <c r="A324" s="81"/>
    </row>
    <row r="325" spans="1:1">
      <c r="A325" s="81"/>
    </row>
    <row r="326" spans="1:1">
      <c r="A326" s="81"/>
    </row>
    <row r="327" spans="1:1">
      <c r="A327" s="81"/>
    </row>
    <row r="328" spans="1:1">
      <c r="A328" s="81"/>
    </row>
    <row r="329" spans="1:1">
      <c r="A329" s="81"/>
    </row>
    <row r="330" spans="1:1">
      <c r="A330" s="81"/>
    </row>
    <row r="331" spans="1:1">
      <c r="A331" s="81"/>
    </row>
    <row r="332" spans="1:1">
      <c r="A332" s="81"/>
    </row>
    <row r="333" spans="1:1">
      <c r="A333" s="81"/>
    </row>
    <row r="334" spans="1:1">
      <c r="A334" s="81"/>
    </row>
    <row r="335" spans="1:1">
      <c r="A335" s="81"/>
    </row>
    <row r="336" spans="1:1">
      <c r="A336" s="81"/>
    </row>
    <row r="337" spans="1:1">
      <c r="A337" s="81"/>
    </row>
    <row r="338" spans="1:1">
      <c r="A338" s="81"/>
    </row>
    <row r="339" spans="1:1">
      <c r="A339" s="81"/>
    </row>
    <row r="340" spans="1:1">
      <c r="A340" s="81"/>
    </row>
    <row r="341" spans="1:1">
      <c r="A341" s="81"/>
    </row>
    <row r="342" spans="1:1">
      <c r="A342" s="81"/>
    </row>
    <row r="343" spans="1:1">
      <c r="A343" s="81"/>
    </row>
    <row r="344" spans="1:1">
      <c r="A344" s="81"/>
    </row>
    <row r="345" spans="1:1">
      <c r="A345" s="81"/>
    </row>
    <row r="346" spans="1:1">
      <c r="A346" s="81"/>
    </row>
    <row r="347" spans="1:1">
      <c r="A347" s="81"/>
    </row>
    <row r="348" spans="1:1">
      <c r="A348" s="81"/>
    </row>
    <row r="349" spans="1:1">
      <c r="A349" s="81"/>
    </row>
    <row r="350" spans="1:1">
      <c r="A350" s="81"/>
    </row>
    <row r="351" spans="1:1">
      <c r="A351" s="81"/>
    </row>
    <row r="352" spans="1:1">
      <c r="A352" s="81"/>
    </row>
    <row r="353" spans="1:1">
      <c r="A353" s="81"/>
    </row>
    <row r="354" spans="1:1">
      <c r="A354" s="81"/>
    </row>
    <row r="355" spans="1:1">
      <c r="A355" s="81"/>
    </row>
    <row r="356" spans="1:1">
      <c r="A356" s="81"/>
    </row>
    <row r="357" spans="1:1">
      <c r="A357" s="81"/>
    </row>
    <row r="358" spans="1:1">
      <c r="A358" s="81"/>
    </row>
  </sheetData>
  <mergeCells count="12">
    <mergeCell ref="C135:D135"/>
    <mergeCell ref="G135:I135"/>
    <mergeCell ref="C136:D136"/>
    <mergeCell ref="G136:I136"/>
    <mergeCell ref="A1:H1"/>
    <mergeCell ref="A3:A4"/>
    <mergeCell ref="B3:B4"/>
    <mergeCell ref="C3:C4"/>
    <mergeCell ref="D3:D4"/>
    <mergeCell ref="E3:E4"/>
    <mergeCell ref="F3:F4"/>
    <mergeCell ref="G3:J3"/>
  </mergeCells>
  <phoneticPr fontId="3" type="noConversion"/>
  <pageMargins left="0.44" right="0.43" top="0.74803149606299213" bottom="0.32" header="0.31496062992125984" footer="0.31496062992125984"/>
  <pageSetup paperSize="9" scale="65" fitToHeight="6" orientation="landscape" r:id="rId1"/>
  <rowBreaks count="1" manualBreakCount="1">
    <brk id="7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  <pageSetUpPr fitToPage="1"/>
  </sheetPr>
  <dimension ref="A2:J335"/>
  <sheetViews>
    <sheetView view="pageBreakPreview" topLeftCell="A7" zoomScale="60" workbookViewId="0">
      <selection activeCell="R97" sqref="R97"/>
    </sheetView>
  </sheetViews>
  <sheetFormatPr defaultRowHeight="18.75"/>
  <cols>
    <col min="1" max="1" width="80.5703125" style="1" customWidth="1"/>
    <col min="2" max="2" width="12" style="6" customWidth="1"/>
    <col min="3" max="3" width="16.140625" style="6" customWidth="1"/>
    <col min="4" max="4" width="16.7109375" style="6" customWidth="1"/>
    <col min="5" max="5" width="16.140625" style="6" customWidth="1"/>
    <col min="6" max="6" width="16" style="6" customWidth="1"/>
    <col min="7" max="7" width="16.28515625" style="1" customWidth="1"/>
    <col min="8" max="8" width="16.85546875" style="1" customWidth="1"/>
    <col min="9" max="9" width="16.140625" style="1" customWidth="1"/>
    <col min="10" max="10" width="16.42578125" style="1" customWidth="1"/>
    <col min="11" max="16384" width="9.140625" style="1"/>
  </cols>
  <sheetData>
    <row r="2" spans="1:10" ht="27.75" customHeight="1">
      <c r="A2" s="439" t="s">
        <v>201</v>
      </c>
      <c r="B2" s="439"/>
      <c r="C2" s="439"/>
      <c r="D2" s="439"/>
      <c r="E2" s="439"/>
      <c r="F2" s="439"/>
      <c r="G2" s="439"/>
      <c r="H2" s="439"/>
    </row>
    <row r="3" spans="1:10" ht="28.5" customHeight="1">
      <c r="A3" s="69"/>
      <c r="B3" s="70"/>
      <c r="C3" s="69"/>
      <c r="D3" s="69"/>
      <c r="E3" s="69"/>
      <c r="F3" s="70"/>
      <c r="G3" s="69"/>
      <c r="H3" s="69"/>
      <c r="I3" s="440" t="s">
        <v>117</v>
      </c>
      <c r="J3" s="440"/>
    </row>
    <row r="4" spans="1:10" ht="41.25" customHeight="1">
      <c r="A4" s="420" t="s">
        <v>63</v>
      </c>
      <c r="B4" s="422" t="s">
        <v>13</v>
      </c>
      <c r="C4" s="422" t="s">
        <v>417</v>
      </c>
      <c r="D4" s="422" t="s">
        <v>416</v>
      </c>
      <c r="E4" s="422" t="s">
        <v>432</v>
      </c>
      <c r="F4" s="425" t="s">
        <v>129</v>
      </c>
      <c r="G4" s="436" t="s">
        <v>123</v>
      </c>
      <c r="H4" s="437"/>
      <c r="I4" s="437"/>
      <c r="J4" s="438"/>
    </row>
    <row r="5" spans="1:10" ht="54.75" customHeight="1">
      <c r="A5" s="421"/>
      <c r="B5" s="423"/>
      <c r="C5" s="423"/>
      <c r="D5" s="423"/>
      <c r="E5" s="423"/>
      <c r="F5" s="426"/>
      <c r="G5" s="52" t="s">
        <v>50</v>
      </c>
      <c r="H5" s="52" t="s">
        <v>51</v>
      </c>
      <c r="I5" s="52" t="s">
        <v>52</v>
      </c>
      <c r="J5" s="52" t="s">
        <v>23</v>
      </c>
    </row>
    <row r="6" spans="1:10" ht="23.25" customHeight="1">
      <c r="A6" s="71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  <c r="I6" s="5">
        <v>9</v>
      </c>
      <c r="J6" s="5">
        <v>10</v>
      </c>
    </row>
    <row r="7" spans="1:10" ht="42.75" customHeight="1">
      <c r="A7" s="73" t="s">
        <v>31</v>
      </c>
      <c r="B7" s="105">
        <v>4000</v>
      </c>
      <c r="C7" s="94">
        <f>C8+C59</f>
        <v>270.5</v>
      </c>
      <c r="D7" s="94">
        <f>D8+D59</f>
        <v>0</v>
      </c>
      <c r="E7" s="94">
        <f>E8+E59+E106+E108</f>
        <v>20676.379000000008</v>
      </c>
      <c r="F7" s="94">
        <f>F8+F59+F106+F108</f>
        <v>3026.75</v>
      </c>
      <c r="G7" s="94">
        <f>G8+G59</f>
        <v>3000</v>
      </c>
      <c r="H7" s="94">
        <f>H8+H59</f>
        <v>26.799999999999997</v>
      </c>
      <c r="I7" s="94">
        <f>I8+I59</f>
        <v>0</v>
      </c>
      <c r="J7" s="102">
        <f>J8+J59</f>
        <v>0</v>
      </c>
    </row>
    <row r="8" spans="1:10" s="8" customFormat="1" ht="34.5" customHeight="1">
      <c r="A8" s="85" t="s">
        <v>599</v>
      </c>
      <c r="B8" s="84">
        <v>4020</v>
      </c>
      <c r="C8" s="94">
        <f>SUM(C10:C58)</f>
        <v>193.9</v>
      </c>
      <c r="D8" s="94">
        <f>SUM(D10:D58)</f>
        <v>0</v>
      </c>
      <c r="E8" s="94">
        <f>SUM(E9:E58)</f>
        <v>19963.179000000007</v>
      </c>
      <c r="F8" s="94">
        <f t="shared" ref="F8:J8" si="0">SUM(F9:F58)</f>
        <v>3000</v>
      </c>
      <c r="G8" s="94">
        <f t="shared" si="0"/>
        <v>3000</v>
      </c>
      <c r="H8" s="94">
        <f t="shared" si="0"/>
        <v>0</v>
      </c>
      <c r="I8" s="94">
        <f t="shared" si="0"/>
        <v>0</v>
      </c>
      <c r="J8" s="94">
        <f t="shared" si="0"/>
        <v>0</v>
      </c>
    </row>
    <row r="9" spans="1:10" s="8" customFormat="1" ht="34.5" customHeight="1">
      <c r="A9" s="182" t="s">
        <v>455</v>
      </c>
      <c r="B9" s="183"/>
      <c r="C9" s="144"/>
      <c r="D9" s="144"/>
      <c r="E9" s="144">
        <v>35</v>
      </c>
      <c r="F9" s="89"/>
      <c r="G9" s="89"/>
      <c r="H9" s="89"/>
      <c r="I9" s="90"/>
      <c r="J9" s="90"/>
    </row>
    <row r="10" spans="1:10" s="8" customFormat="1" ht="34.5" customHeight="1">
      <c r="A10" s="100" t="s">
        <v>596</v>
      </c>
      <c r="B10" s="88"/>
      <c r="C10" s="89">
        <v>25</v>
      </c>
      <c r="D10" s="89"/>
      <c r="E10" s="89"/>
      <c r="F10" s="89"/>
      <c r="G10" s="89"/>
      <c r="H10" s="89"/>
      <c r="I10" s="90"/>
      <c r="J10" s="90"/>
    </row>
    <row r="11" spans="1:10" s="8" customFormat="1" ht="34.5" customHeight="1">
      <c r="A11" s="100" t="s">
        <v>282</v>
      </c>
      <c r="B11" s="88"/>
      <c r="C11" s="89">
        <v>76</v>
      </c>
      <c r="D11" s="89"/>
      <c r="E11" s="89"/>
      <c r="F11" s="89"/>
      <c r="G11" s="89"/>
      <c r="H11" s="89"/>
      <c r="I11" s="90"/>
      <c r="J11" s="90"/>
    </row>
    <row r="12" spans="1:10" s="8" customFormat="1" ht="34.5" customHeight="1">
      <c r="A12" s="100" t="s">
        <v>283</v>
      </c>
      <c r="B12" s="88"/>
      <c r="C12" s="89">
        <v>78</v>
      </c>
      <c r="D12" s="89"/>
      <c r="E12" s="89"/>
      <c r="F12" s="89"/>
      <c r="G12" s="89"/>
      <c r="H12" s="89"/>
      <c r="I12" s="90"/>
      <c r="J12" s="90"/>
    </row>
    <row r="13" spans="1:10" s="8" customFormat="1" ht="34.5" customHeight="1">
      <c r="A13" s="100" t="s">
        <v>284</v>
      </c>
      <c r="B13" s="88"/>
      <c r="C13" s="89">
        <v>8.4</v>
      </c>
      <c r="D13" s="89"/>
      <c r="E13" s="89"/>
      <c r="F13" s="89"/>
      <c r="G13" s="89"/>
      <c r="H13" s="89"/>
      <c r="I13" s="90"/>
      <c r="J13" s="90"/>
    </row>
    <row r="14" spans="1:10" s="8" customFormat="1" ht="34.5" customHeight="1">
      <c r="A14" s="100" t="s">
        <v>285</v>
      </c>
      <c r="B14" s="88"/>
      <c r="C14" s="89">
        <v>6.5</v>
      </c>
      <c r="D14" s="89"/>
      <c r="E14" s="89"/>
      <c r="F14" s="89"/>
      <c r="G14" s="89"/>
      <c r="H14" s="89"/>
      <c r="I14" s="90"/>
      <c r="J14" s="90"/>
    </row>
    <row r="15" spans="1:10" s="8" customFormat="1" ht="34.5" customHeight="1">
      <c r="A15" s="182" t="s">
        <v>456</v>
      </c>
      <c r="B15" s="183"/>
      <c r="C15" s="144"/>
      <c r="D15" s="144"/>
      <c r="E15" s="144">
        <v>19.5</v>
      </c>
      <c r="F15" s="89"/>
      <c r="G15" s="89"/>
      <c r="H15" s="89"/>
      <c r="I15" s="90"/>
      <c r="J15" s="90"/>
    </row>
    <row r="16" spans="1:10" s="8" customFormat="1" ht="34.5" customHeight="1">
      <c r="A16" s="182" t="s">
        <v>457</v>
      </c>
      <c r="B16" s="183"/>
      <c r="C16" s="144"/>
      <c r="D16" s="144"/>
      <c r="E16" s="144">
        <v>731.2</v>
      </c>
      <c r="F16" s="89"/>
      <c r="G16" s="89"/>
      <c r="H16" s="89"/>
      <c r="I16" s="90"/>
      <c r="J16" s="90"/>
    </row>
    <row r="17" spans="1:10" s="8" customFormat="1" ht="34.5" customHeight="1">
      <c r="A17" s="182" t="s">
        <v>458</v>
      </c>
      <c r="B17" s="183"/>
      <c r="C17" s="144"/>
      <c r="D17" s="144"/>
      <c r="E17" s="144">
        <v>15.6</v>
      </c>
      <c r="F17" s="89"/>
      <c r="G17" s="89"/>
      <c r="H17" s="89"/>
      <c r="I17" s="90"/>
      <c r="J17" s="90"/>
    </row>
    <row r="18" spans="1:10" s="8" customFormat="1" ht="34.5" customHeight="1">
      <c r="A18" s="182" t="s">
        <v>459</v>
      </c>
      <c r="B18" s="183"/>
      <c r="C18" s="144"/>
      <c r="D18" s="144"/>
      <c r="E18" s="144">
        <v>28.1</v>
      </c>
      <c r="F18" s="89"/>
      <c r="G18" s="89"/>
      <c r="H18" s="89"/>
      <c r="I18" s="90"/>
      <c r="J18" s="90"/>
    </row>
    <row r="19" spans="1:10" s="8" customFormat="1" ht="34.5" customHeight="1">
      <c r="A19" s="182" t="s">
        <v>460</v>
      </c>
      <c r="B19" s="183"/>
      <c r="C19" s="144"/>
      <c r="D19" s="144"/>
      <c r="E19" s="144">
        <v>8.5</v>
      </c>
      <c r="F19" s="89"/>
      <c r="G19" s="89"/>
      <c r="H19" s="89"/>
      <c r="I19" s="90"/>
      <c r="J19" s="90"/>
    </row>
    <row r="20" spans="1:10" s="8" customFormat="1" ht="34.5" customHeight="1">
      <c r="A20" s="186" t="s">
        <v>461</v>
      </c>
      <c r="B20" s="183"/>
      <c r="C20" s="144"/>
      <c r="D20" s="144"/>
      <c r="E20" s="144">
        <v>9.8000000000000007</v>
      </c>
      <c r="F20" s="89"/>
      <c r="G20" s="89"/>
      <c r="H20" s="89"/>
      <c r="I20" s="90"/>
      <c r="J20" s="90"/>
    </row>
    <row r="21" spans="1:10" s="8" customFormat="1" ht="34.5" customHeight="1">
      <c r="A21" s="182" t="s">
        <v>462</v>
      </c>
      <c r="B21" s="183"/>
      <c r="C21" s="144"/>
      <c r="D21" s="144"/>
      <c r="E21" s="144">
        <v>127</v>
      </c>
      <c r="F21" s="89"/>
      <c r="G21" s="89"/>
      <c r="H21" s="89"/>
      <c r="I21" s="90"/>
      <c r="J21" s="90"/>
    </row>
    <row r="22" spans="1:10" s="8" customFormat="1" ht="34.5" customHeight="1">
      <c r="A22" s="182" t="s">
        <v>463</v>
      </c>
      <c r="B22" s="183"/>
      <c r="C22" s="144"/>
      <c r="D22" s="144"/>
      <c r="E22" s="144">
        <v>7155</v>
      </c>
      <c r="F22" s="89"/>
      <c r="G22" s="89"/>
      <c r="H22" s="89"/>
      <c r="I22" s="90"/>
      <c r="J22" s="90"/>
    </row>
    <row r="23" spans="1:10" s="8" customFormat="1" ht="34.5" customHeight="1">
      <c r="A23" s="182" t="s">
        <v>464</v>
      </c>
      <c r="B23" s="183"/>
      <c r="C23" s="144"/>
      <c r="D23" s="144"/>
      <c r="E23" s="144">
        <v>11.179</v>
      </c>
      <c r="F23" s="89"/>
      <c r="G23" s="89"/>
      <c r="H23" s="89"/>
      <c r="I23" s="90"/>
      <c r="J23" s="90"/>
    </row>
    <row r="24" spans="1:10" s="8" customFormat="1" ht="34.5" customHeight="1">
      <c r="A24" s="182" t="s">
        <v>465</v>
      </c>
      <c r="B24" s="183"/>
      <c r="C24" s="144"/>
      <c r="D24" s="144"/>
      <c r="E24" s="144">
        <v>560</v>
      </c>
      <c r="F24" s="89"/>
      <c r="G24" s="89"/>
      <c r="H24" s="89"/>
      <c r="I24" s="90"/>
      <c r="J24" s="90"/>
    </row>
    <row r="25" spans="1:10" s="8" customFormat="1" ht="34.5" customHeight="1">
      <c r="A25" s="182" t="s">
        <v>466</v>
      </c>
      <c r="B25" s="183"/>
      <c r="C25" s="144"/>
      <c r="D25" s="144"/>
      <c r="E25" s="144">
        <v>223.2</v>
      </c>
      <c r="F25" s="89"/>
      <c r="G25" s="89"/>
      <c r="H25" s="89"/>
      <c r="I25" s="90"/>
      <c r="J25" s="90"/>
    </row>
    <row r="26" spans="1:10" s="8" customFormat="1" ht="34.5" customHeight="1">
      <c r="A26" s="182" t="s">
        <v>467</v>
      </c>
      <c r="B26" s="183"/>
      <c r="C26" s="144"/>
      <c r="D26" s="144"/>
      <c r="E26" s="144">
        <v>216</v>
      </c>
      <c r="F26" s="89"/>
      <c r="G26" s="89"/>
      <c r="H26" s="89"/>
      <c r="I26" s="90"/>
      <c r="J26" s="90"/>
    </row>
    <row r="27" spans="1:10" s="8" customFormat="1" ht="34.5" customHeight="1">
      <c r="A27" s="182" t="s">
        <v>468</v>
      </c>
      <c r="B27" s="183"/>
      <c r="C27" s="144"/>
      <c r="D27" s="144"/>
      <c r="E27" s="144">
        <v>2000</v>
      </c>
      <c r="F27" s="89"/>
      <c r="G27" s="89"/>
      <c r="H27" s="89"/>
      <c r="I27" s="90"/>
      <c r="J27" s="90"/>
    </row>
    <row r="28" spans="1:10" s="8" customFormat="1" ht="34.5" customHeight="1">
      <c r="A28" s="182" t="s">
        <v>469</v>
      </c>
      <c r="B28" s="183"/>
      <c r="C28" s="144"/>
      <c r="D28" s="144"/>
      <c r="E28" s="144">
        <v>233</v>
      </c>
      <c r="F28" s="89"/>
      <c r="G28" s="89"/>
      <c r="H28" s="89"/>
      <c r="I28" s="90"/>
      <c r="J28" s="90"/>
    </row>
    <row r="29" spans="1:10" s="8" customFormat="1" ht="34.5" customHeight="1">
      <c r="A29" s="182" t="s">
        <v>470</v>
      </c>
      <c r="B29" s="183"/>
      <c r="C29" s="144"/>
      <c r="D29" s="144"/>
      <c r="E29" s="144">
        <v>339</v>
      </c>
      <c r="F29" s="89"/>
      <c r="G29" s="89"/>
      <c r="H29" s="89"/>
      <c r="I29" s="90"/>
      <c r="J29" s="90"/>
    </row>
    <row r="30" spans="1:10" s="8" customFormat="1" ht="34.5" customHeight="1">
      <c r="A30" s="182" t="s">
        <v>471</v>
      </c>
      <c r="B30" s="183"/>
      <c r="C30" s="144"/>
      <c r="D30" s="144"/>
      <c r="E30" s="144">
        <v>847.5</v>
      </c>
      <c r="F30" s="89"/>
      <c r="G30" s="89"/>
      <c r="H30" s="89"/>
      <c r="I30" s="90"/>
      <c r="J30" s="90"/>
    </row>
    <row r="31" spans="1:10" s="8" customFormat="1" ht="34.5" customHeight="1">
      <c r="A31" s="182" t="s">
        <v>472</v>
      </c>
      <c r="B31" s="183"/>
      <c r="C31" s="144"/>
      <c r="D31" s="144"/>
      <c r="E31" s="144">
        <v>217.5</v>
      </c>
      <c r="F31" s="89"/>
      <c r="G31" s="89"/>
      <c r="H31" s="89"/>
      <c r="I31" s="90"/>
      <c r="J31" s="90"/>
    </row>
    <row r="32" spans="1:10" s="8" customFormat="1" ht="34.5" customHeight="1">
      <c r="A32" s="182" t="s">
        <v>473</v>
      </c>
      <c r="B32" s="183"/>
      <c r="C32" s="144"/>
      <c r="D32" s="144"/>
      <c r="E32" s="144">
        <v>177.6</v>
      </c>
      <c r="F32" s="89"/>
      <c r="G32" s="89"/>
      <c r="H32" s="89"/>
      <c r="I32" s="90"/>
      <c r="J32" s="90"/>
    </row>
    <row r="33" spans="1:10" s="8" customFormat="1" ht="34.5" customHeight="1">
      <c r="A33" s="100" t="s">
        <v>474</v>
      </c>
      <c r="B33" s="88"/>
      <c r="C33" s="89"/>
      <c r="D33" s="89"/>
      <c r="E33" s="89">
        <v>1850</v>
      </c>
      <c r="F33" s="89"/>
      <c r="G33" s="89"/>
      <c r="H33" s="89"/>
      <c r="I33" s="90"/>
      <c r="J33" s="90"/>
    </row>
    <row r="34" spans="1:10" s="8" customFormat="1" ht="34.5" customHeight="1">
      <c r="A34" s="100" t="s">
        <v>475</v>
      </c>
      <c r="B34" s="88"/>
      <c r="C34" s="89"/>
      <c r="D34" s="89"/>
      <c r="E34" s="89">
        <v>311</v>
      </c>
      <c r="F34" s="89"/>
      <c r="G34" s="89"/>
      <c r="H34" s="89"/>
      <c r="I34" s="90"/>
      <c r="J34" s="90"/>
    </row>
    <row r="35" spans="1:10" s="8" customFormat="1" ht="34.5" customHeight="1">
      <c r="A35" s="100" t="s">
        <v>476</v>
      </c>
      <c r="B35" s="88"/>
      <c r="C35" s="89"/>
      <c r="D35" s="89"/>
      <c r="E35" s="89">
        <v>355.5</v>
      </c>
      <c r="F35" s="89"/>
      <c r="G35" s="89"/>
      <c r="H35" s="89"/>
      <c r="I35" s="90"/>
      <c r="J35" s="90"/>
    </row>
    <row r="36" spans="1:10" s="8" customFormat="1" ht="34.5" customHeight="1">
      <c r="A36" s="100" t="s">
        <v>477</v>
      </c>
      <c r="B36" s="88"/>
      <c r="C36" s="89"/>
      <c r="D36" s="89"/>
      <c r="E36" s="89">
        <v>34.200000000000003</v>
      </c>
      <c r="F36" s="89"/>
      <c r="G36" s="89"/>
      <c r="H36" s="89"/>
      <c r="I36" s="90"/>
      <c r="J36" s="90"/>
    </row>
    <row r="37" spans="1:10" s="8" customFormat="1" ht="34.5" customHeight="1">
      <c r="A37" s="100" t="s">
        <v>478</v>
      </c>
      <c r="B37" s="88"/>
      <c r="C37" s="89"/>
      <c r="D37" s="89"/>
      <c r="E37" s="89">
        <v>189.9</v>
      </c>
      <c r="F37" s="89"/>
      <c r="G37" s="89"/>
      <c r="H37" s="89"/>
      <c r="I37" s="90"/>
      <c r="J37" s="90"/>
    </row>
    <row r="38" spans="1:10" s="8" customFormat="1" ht="34.5" customHeight="1">
      <c r="A38" s="100" t="s">
        <v>479</v>
      </c>
      <c r="B38" s="88"/>
      <c r="C38" s="89"/>
      <c r="D38" s="89"/>
      <c r="E38" s="89">
        <v>30.4</v>
      </c>
      <c r="F38" s="89"/>
      <c r="G38" s="89"/>
      <c r="H38" s="89"/>
      <c r="I38" s="90"/>
      <c r="J38" s="90"/>
    </row>
    <row r="39" spans="1:10" s="8" customFormat="1" ht="34.5" customHeight="1">
      <c r="A39" s="100" t="s">
        <v>480</v>
      </c>
      <c r="B39" s="88"/>
      <c r="C39" s="89"/>
      <c r="D39" s="89"/>
      <c r="E39" s="89">
        <v>38</v>
      </c>
      <c r="F39" s="89"/>
      <c r="G39" s="89"/>
      <c r="H39" s="89"/>
      <c r="I39" s="90"/>
      <c r="J39" s="90"/>
    </row>
    <row r="40" spans="1:10" s="8" customFormat="1" ht="34.5" customHeight="1">
      <c r="A40" s="100" t="s">
        <v>481</v>
      </c>
      <c r="B40" s="88"/>
      <c r="C40" s="89"/>
      <c r="D40" s="89"/>
      <c r="E40" s="89">
        <v>410</v>
      </c>
      <c r="F40" s="89"/>
      <c r="G40" s="89"/>
      <c r="H40" s="89"/>
      <c r="I40" s="90"/>
      <c r="J40" s="90"/>
    </row>
    <row r="41" spans="1:10" s="8" customFormat="1" ht="34.5" customHeight="1">
      <c r="A41" s="100" t="s">
        <v>482</v>
      </c>
      <c r="B41" s="88"/>
      <c r="C41" s="89"/>
      <c r="D41" s="89"/>
      <c r="E41" s="89">
        <v>610.4</v>
      </c>
      <c r="F41" s="89"/>
      <c r="G41" s="89"/>
      <c r="H41" s="89"/>
      <c r="I41" s="90"/>
      <c r="J41" s="90"/>
    </row>
    <row r="42" spans="1:10" s="8" customFormat="1" ht="34.5" customHeight="1">
      <c r="A42" s="100" t="s">
        <v>483</v>
      </c>
      <c r="B42" s="88"/>
      <c r="C42" s="89"/>
      <c r="D42" s="89"/>
      <c r="E42" s="89">
        <v>30.4</v>
      </c>
      <c r="F42" s="89"/>
      <c r="G42" s="89"/>
      <c r="H42" s="89"/>
      <c r="I42" s="90"/>
      <c r="J42" s="90"/>
    </row>
    <row r="43" spans="1:10" s="8" customFormat="1" ht="34.5" customHeight="1">
      <c r="A43" s="100" t="s">
        <v>483</v>
      </c>
      <c r="B43" s="88"/>
      <c r="C43" s="89"/>
      <c r="D43" s="89"/>
      <c r="E43" s="89">
        <v>23.4</v>
      </c>
      <c r="F43" s="89"/>
      <c r="G43" s="89"/>
      <c r="H43" s="89"/>
      <c r="I43" s="90"/>
      <c r="J43" s="90"/>
    </row>
    <row r="44" spans="1:10" s="8" customFormat="1" ht="34.5" customHeight="1">
      <c r="A44" s="100" t="s">
        <v>483</v>
      </c>
      <c r="B44" s="88"/>
      <c r="C44" s="89"/>
      <c r="D44" s="89"/>
      <c r="E44" s="89">
        <v>29.4</v>
      </c>
      <c r="F44" s="89"/>
      <c r="G44" s="89"/>
      <c r="H44" s="89"/>
      <c r="I44" s="90"/>
      <c r="J44" s="90"/>
    </row>
    <row r="45" spans="1:10" s="8" customFormat="1" ht="34.5" customHeight="1">
      <c r="A45" s="100" t="s">
        <v>484</v>
      </c>
      <c r="B45" s="88"/>
      <c r="C45" s="89"/>
      <c r="D45" s="89"/>
      <c r="E45" s="89">
        <v>372</v>
      </c>
      <c r="F45" s="89"/>
      <c r="G45" s="89"/>
      <c r="H45" s="89"/>
      <c r="I45" s="90"/>
      <c r="J45" s="90"/>
    </row>
    <row r="46" spans="1:10" s="8" customFormat="1" ht="34.5" customHeight="1">
      <c r="A46" s="100" t="s">
        <v>485</v>
      </c>
      <c r="B46" s="88"/>
      <c r="C46" s="89"/>
      <c r="D46" s="89"/>
      <c r="E46" s="89">
        <v>1510.5</v>
      </c>
      <c r="F46" s="89"/>
      <c r="G46" s="89"/>
      <c r="H46" s="89"/>
      <c r="I46" s="90"/>
      <c r="J46" s="90"/>
    </row>
    <row r="47" spans="1:10" s="8" customFormat="1" ht="34.5" customHeight="1">
      <c r="A47" s="100" t="s">
        <v>486</v>
      </c>
      <c r="B47" s="88"/>
      <c r="C47" s="89"/>
      <c r="D47" s="89"/>
      <c r="E47" s="89">
        <v>33.200000000000003</v>
      </c>
      <c r="F47" s="89"/>
      <c r="G47" s="89"/>
      <c r="H47" s="89"/>
      <c r="I47" s="90"/>
      <c r="J47" s="90"/>
    </row>
    <row r="48" spans="1:10" s="8" customFormat="1" ht="34.5" customHeight="1">
      <c r="A48" s="100" t="s">
        <v>487</v>
      </c>
      <c r="B48" s="88"/>
      <c r="C48" s="89"/>
      <c r="D48" s="89"/>
      <c r="E48" s="89">
        <v>69.3</v>
      </c>
      <c r="F48" s="89"/>
      <c r="G48" s="89"/>
      <c r="H48" s="89"/>
      <c r="I48" s="90"/>
      <c r="J48" s="90"/>
    </row>
    <row r="49" spans="1:10" s="8" customFormat="1" ht="34.5" customHeight="1">
      <c r="A49" s="100" t="s">
        <v>488</v>
      </c>
      <c r="B49" s="88"/>
      <c r="C49" s="89"/>
      <c r="D49" s="89"/>
      <c r="E49" s="89">
        <v>18.100000000000001</v>
      </c>
      <c r="F49" s="89"/>
      <c r="G49" s="89"/>
      <c r="H49" s="89"/>
      <c r="I49" s="90"/>
      <c r="J49" s="90"/>
    </row>
    <row r="50" spans="1:10" s="8" customFormat="1" ht="34.5" customHeight="1">
      <c r="A50" s="100" t="s">
        <v>489</v>
      </c>
      <c r="B50" s="88"/>
      <c r="C50" s="89"/>
      <c r="D50" s="89"/>
      <c r="E50" s="89">
        <v>23.7</v>
      </c>
      <c r="F50" s="89"/>
      <c r="G50" s="89"/>
      <c r="H50" s="89"/>
      <c r="I50" s="90"/>
      <c r="J50" s="90"/>
    </row>
    <row r="51" spans="1:10" s="8" customFormat="1" ht="42" customHeight="1">
      <c r="A51" s="100" t="s">
        <v>490</v>
      </c>
      <c r="B51" s="88"/>
      <c r="C51" s="89"/>
      <c r="D51" s="89"/>
      <c r="E51" s="89">
        <v>466.7</v>
      </c>
      <c r="F51" s="89"/>
      <c r="G51" s="89"/>
      <c r="H51" s="89"/>
      <c r="I51" s="90"/>
      <c r="J51" s="90"/>
    </row>
    <row r="52" spans="1:10" s="8" customFormat="1" ht="34.5" customHeight="1">
      <c r="A52" s="100" t="s">
        <v>491</v>
      </c>
      <c r="B52" s="88"/>
      <c r="C52" s="89"/>
      <c r="D52" s="89"/>
      <c r="E52" s="89">
        <v>578</v>
      </c>
      <c r="F52" s="89"/>
      <c r="G52" s="89"/>
      <c r="H52" s="89"/>
      <c r="I52" s="90"/>
      <c r="J52" s="90"/>
    </row>
    <row r="53" spans="1:10" s="8" customFormat="1" ht="34.5" customHeight="1">
      <c r="A53" s="100" t="s">
        <v>492</v>
      </c>
      <c r="B53" s="88"/>
      <c r="C53" s="89"/>
      <c r="D53" s="89"/>
      <c r="E53" s="89">
        <v>24.4</v>
      </c>
      <c r="F53" s="89"/>
      <c r="G53" s="89"/>
      <c r="H53" s="89"/>
      <c r="I53" s="90"/>
      <c r="J53" s="90"/>
    </row>
    <row r="54" spans="1:10" s="8" customFormat="1" ht="34.5" customHeight="1">
      <c r="A54" s="100" t="s">
        <v>493</v>
      </c>
      <c r="B54" s="88"/>
      <c r="C54" s="89"/>
      <c r="D54" s="89"/>
      <c r="E54" s="89"/>
      <c r="F54" s="89">
        <v>2385</v>
      </c>
      <c r="G54" s="89">
        <v>2385</v>
      </c>
      <c r="H54" s="89"/>
      <c r="I54" s="90"/>
      <c r="J54" s="90"/>
    </row>
    <row r="55" spans="1:10" s="8" customFormat="1" ht="34.5" customHeight="1">
      <c r="A55" s="100" t="s">
        <v>494</v>
      </c>
      <c r="B55" s="88"/>
      <c r="C55" s="89"/>
      <c r="D55" s="89"/>
      <c r="E55" s="89"/>
      <c r="F55" s="89">
        <v>170.5</v>
      </c>
      <c r="G55" s="89">
        <v>170.5</v>
      </c>
      <c r="H55" s="89"/>
      <c r="I55" s="90"/>
      <c r="J55" s="90"/>
    </row>
    <row r="56" spans="1:10" s="8" customFormat="1" ht="34.5" customHeight="1">
      <c r="A56" s="100" t="s">
        <v>495</v>
      </c>
      <c r="B56" s="88"/>
      <c r="C56" s="89"/>
      <c r="D56" s="89"/>
      <c r="E56" s="89"/>
      <c r="F56" s="89">
        <v>124.5</v>
      </c>
      <c r="G56" s="89">
        <v>124.5</v>
      </c>
      <c r="H56" s="89"/>
      <c r="I56" s="90"/>
      <c r="J56" s="90"/>
    </row>
    <row r="57" spans="1:10" s="8" customFormat="1" ht="34.5" customHeight="1">
      <c r="A57" s="100" t="s">
        <v>496</v>
      </c>
      <c r="B57" s="88"/>
      <c r="C57" s="89"/>
      <c r="D57" s="89"/>
      <c r="E57" s="89"/>
      <c r="F57" s="89">
        <v>130</v>
      </c>
      <c r="G57" s="89">
        <v>130</v>
      </c>
      <c r="H57" s="89"/>
      <c r="I57" s="90"/>
      <c r="J57" s="90"/>
    </row>
    <row r="58" spans="1:10" s="8" customFormat="1" ht="34.5" customHeight="1">
      <c r="A58" s="100" t="s">
        <v>536</v>
      </c>
      <c r="B58" s="88"/>
      <c r="C58" s="89"/>
      <c r="D58" s="89"/>
      <c r="E58" s="89"/>
      <c r="F58" s="89">
        <v>190</v>
      </c>
      <c r="G58" s="89">
        <v>190</v>
      </c>
      <c r="H58" s="89"/>
      <c r="I58" s="90"/>
      <c r="J58" s="90"/>
    </row>
    <row r="59" spans="1:10" s="8" customFormat="1" ht="48" customHeight="1">
      <c r="A59" s="85" t="s">
        <v>598</v>
      </c>
      <c r="B59" s="84">
        <v>4030</v>
      </c>
      <c r="C59" s="94">
        <f>SUM(C60:C103)</f>
        <v>76.599999999999994</v>
      </c>
      <c r="D59" s="94">
        <f>SUM(D60:D103)</f>
        <v>0</v>
      </c>
      <c r="E59" s="94">
        <f>SUM(E60:E103)</f>
        <v>680.5</v>
      </c>
      <c r="F59" s="94">
        <f>SUM(F102:F103)</f>
        <v>26.75</v>
      </c>
      <c r="G59" s="94">
        <f t="shared" ref="G59:J59" si="1">SUM(G102:G103)</f>
        <v>0</v>
      </c>
      <c r="H59" s="94">
        <f t="shared" si="1"/>
        <v>26.799999999999997</v>
      </c>
      <c r="I59" s="94">
        <f t="shared" si="1"/>
        <v>0</v>
      </c>
      <c r="J59" s="94">
        <f t="shared" si="1"/>
        <v>0</v>
      </c>
    </row>
    <row r="60" spans="1:10" s="8" customFormat="1" ht="34.5" customHeight="1">
      <c r="A60" s="100" t="s">
        <v>286</v>
      </c>
      <c r="B60" s="88"/>
      <c r="C60" s="89">
        <v>0.2</v>
      </c>
      <c r="D60" s="310"/>
      <c r="E60" s="89"/>
      <c r="F60" s="89"/>
      <c r="G60" s="89"/>
      <c r="H60" s="89"/>
      <c r="I60" s="89"/>
      <c r="J60" s="89"/>
    </row>
    <row r="61" spans="1:10" s="8" customFormat="1" ht="29.25" customHeight="1">
      <c r="A61" s="100" t="s">
        <v>287</v>
      </c>
      <c r="B61" s="88"/>
      <c r="C61" s="89">
        <v>6.7</v>
      </c>
      <c r="D61" s="310"/>
      <c r="E61" s="89"/>
      <c r="F61" s="89"/>
      <c r="G61" s="89"/>
      <c r="H61" s="89"/>
      <c r="I61" s="89"/>
      <c r="J61" s="89"/>
    </row>
    <row r="62" spans="1:10" s="8" customFormat="1" ht="31.5" customHeight="1">
      <c r="A62" s="100" t="s">
        <v>288</v>
      </c>
      <c r="B62" s="88"/>
      <c r="C62" s="89">
        <v>1.1000000000000001</v>
      </c>
      <c r="D62" s="310"/>
      <c r="E62" s="89"/>
      <c r="F62" s="89"/>
      <c r="G62" s="89"/>
      <c r="H62" s="89"/>
      <c r="I62" s="89"/>
      <c r="J62" s="89"/>
    </row>
    <row r="63" spans="1:10" s="8" customFormat="1" ht="29.25" customHeight="1">
      <c r="A63" s="100" t="s">
        <v>289</v>
      </c>
      <c r="B63" s="88"/>
      <c r="C63" s="89">
        <v>4.0999999999999996</v>
      </c>
      <c r="D63" s="310"/>
      <c r="E63" s="89"/>
      <c r="F63" s="89"/>
      <c r="G63" s="89"/>
      <c r="H63" s="89"/>
      <c r="I63" s="89"/>
      <c r="J63" s="89"/>
    </row>
    <row r="64" spans="1:10" s="8" customFormat="1" ht="31.5" customHeight="1">
      <c r="A64" s="100" t="s">
        <v>290</v>
      </c>
      <c r="B64" s="88"/>
      <c r="C64" s="89">
        <v>14</v>
      </c>
      <c r="D64" s="310"/>
      <c r="E64" s="89"/>
      <c r="F64" s="89"/>
      <c r="G64" s="89"/>
      <c r="H64" s="89"/>
      <c r="I64" s="89"/>
      <c r="J64" s="89"/>
    </row>
    <row r="65" spans="1:10" s="8" customFormat="1" ht="33.75" customHeight="1">
      <c r="A65" s="100" t="s">
        <v>291</v>
      </c>
      <c r="B65" s="88"/>
      <c r="C65" s="89">
        <v>11</v>
      </c>
      <c r="D65" s="310"/>
      <c r="E65" s="89"/>
      <c r="F65" s="89">
        <f>G65+H65+I65+J65</f>
        <v>0</v>
      </c>
      <c r="G65" s="89"/>
      <c r="H65" s="89"/>
      <c r="I65" s="89"/>
      <c r="J65" s="89"/>
    </row>
    <row r="66" spans="1:10" s="8" customFormat="1" ht="33.75" customHeight="1">
      <c r="A66" s="74" t="s">
        <v>292</v>
      </c>
      <c r="B66" s="88"/>
      <c r="C66" s="89">
        <v>37.5</v>
      </c>
      <c r="D66" s="310"/>
      <c r="E66" s="89"/>
      <c r="F66" s="89"/>
      <c r="G66" s="89"/>
      <c r="H66" s="89"/>
      <c r="I66" s="89"/>
      <c r="J66" s="89"/>
    </row>
    <row r="67" spans="1:10" s="8" customFormat="1" ht="33.75" customHeight="1">
      <c r="A67" s="74" t="s">
        <v>293</v>
      </c>
      <c r="B67" s="88"/>
      <c r="C67" s="89">
        <v>2</v>
      </c>
      <c r="D67" s="310"/>
      <c r="E67" s="89"/>
      <c r="F67" s="89"/>
      <c r="G67" s="89"/>
      <c r="H67" s="89"/>
      <c r="I67" s="89"/>
      <c r="J67" s="89"/>
    </row>
    <row r="68" spans="1:10" s="8" customFormat="1" ht="33.75" customHeight="1">
      <c r="A68" s="74" t="s">
        <v>497</v>
      </c>
      <c r="B68" s="88"/>
      <c r="C68" s="89"/>
      <c r="D68" s="133"/>
      <c r="E68" s="133">
        <v>9.4</v>
      </c>
      <c r="F68" s="89"/>
      <c r="G68" s="89"/>
      <c r="H68" s="89"/>
      <c r="I68" s="89"/>
      <c r="J68" s="89"/>
    </row>
    <row r="69" spans="1:10" s="8" customFormat="1" ht="33.75" customHeight="1">
      <c r="A69" s="74" t="s">
        <v>498</v>
      </c>
      <c r="B69" s="88"/>
      <c r="C69" s="89"/>
      <c r="D69" s="89"/>
      <c r="E69" s="89">
        <v>2.1</v>
      </c>
      <c r="F69" s="89"/>
      <c r="G69" s="89"/>
      <c r="H69" s="89"/>
      <c r="I69" s="89"/>
      <c r="J69" s="89"/>
    </row>
    <row r="70" spans="1:10" s="8" customFormat="1" ht="33.75" customHeight="1">
      <c r="A70" s="74" t="s">
        <v>499</v>
      </c>
      <c r="B70" s="88"/>
      <c r="C70" s="89"/>
      <c r="D70" s="89"/>
      <c r="E70" s="89">
        <v>0.2</v>
      </c>
      <c r="F70" s="89"/>
      <c r="G70" s="89"/>
      <c r="H70" s="89"/>
      <c r="I70" s="89"/>
      <c r="J70" s="89"/>
    </row>
    <row r="71" spans="1:10" s="8" customFormat="1" ht="33.75" customHeight="1">
      <c r="A71" s="74" t="s">
        <v>500</v>
      </c>
      <c r="B71" s="88"/>
      <c r="C71" s="89"/>
      <c r="D71" s="89"/>
      <c r="E71" s="89">
        <v>2.8</v>
      </c>
      <c r="F71" s="89"/>
      <c r="G71" s="89"/>
      <c r="H71" s="89"/>
      <c r="I71" s="89"/>
      <c r="J71" s="89"/>
    </row>
    <row r="72" spans="1:10" s="8" customFormat="1" ht="33.75" customHeight="1">
      <c r="A72" s="74" t="s">
        <v>501</v>
      </c>
      <c r="B72" s="88"/>
      <c r="C72" s="89"/>
      <c r="D72" s="89"/>
      <c r="E72" s="89">
        <v>2.4</v>
      </c>
      <c r="F72" s="89"/>
      <c r="G72" s="89"/>
      <c r="H72" s="89"/>
      <c r="I72" s="89"/>
      <c r="J72" s="89"/>
    </row>
    <row r="73" spans="1:10" s="8" customFormat="1" ht="33.75" customHeight="1">
      <c r="A73" s="74" t="s">
        <v>502</v>
      </c>
      <c r="B73" s="88"/>
      <c r="C73" s="89"/>
      <c r="D73" s="89"/>
      <c r="E73" s="89">
        <v>62.3</v>
      </c>
      <c r="F73" s="89"/>
      <c r="G73" s="89"/>
      <c r="H73" s="89"/>
      <c r="I73" s="89"/>
      <c r="J73" s="89"/>
    </row>
    <row r="74" spans="1:10" s="8" customFormat="1" ht="33.75" customHeight="1">
      <c r="A74" s="74" t="s">
        <v>503</v>
      </c>
      <c r="B74" s="88"/>
      <c r="C74" s="89"/>
      <c r="D74" s="89"/>
      <c r="E74" s="89">
        <v>3.7</v>
      </c>
      <c r="F74" s="89"/>
      <c r="G74" s="89"/>
      <c r="H74" s="89"/>
      <c r="I74" s="89"/>
      <c r="J74" s="89"/>
    </row>
    <row r="75" spans="1:10" s="8" customFormat="1" ht="33.75" customHeight="1">
      <c r="A75" s="74" t="s">
        <v>504</v>
      </c>
      <c r="B75" s="88"/>
      <c r="C75" s="89"/>
      <c r="D75" s="89"/>
      <c r="E75" s="89">
        <v>5</v>
      </c>
      <c r="F75" s="89"/>
      <c r="G75" s="89"/>
      <c r="H75" s="89"/>
      <c r="I75" s="89"/>
      <c r="J75" s="89"/>
    </row>
    <row r="76" spans="1:10" s="8" customFormat="1" ht="33.75" customHeight="1">
      <c r="A76" s="74" t="s">
        <v>505</v>
      </c>
      <c r="B76" s="88"/>
      <c r="C76" s="89"/>
      <c r="D76" s="89"/>
      <c r="E76" s="89">
        <v>2.2000000000000002</v>
      </c>
      <c r="F76" s="89"/>
      <c r="G76" s="89"/>
      <c r="H76" s="89"/>
      <c r="I76" s="89"/>
      <c r="J76" s="89"/>
    </row>
    <row r="77" spans="1:10" s="8" customFormat="1" ht="33.75" customHeight="1">
      <c r="A77" s="74" t="s">
        <v>506</v>
      </c>
      <c r="B77" s="88"/>
      <c r="C77" s="89"/>
      <c r="D77" s="89"/>
      <c r="E77" s="89">
        <v>5</v>
      </c>
      <c r="F77" s="89"/>
      <c r="G77" s="89"/>
      <c r="H77" s="89"/>
      <c r="I77" s="89"/>
      <c r="J77" s="89"/>
    </row>
    <row r="78" spans="1:10" s="8" customFormat="1" ht="33.75" customHeight="1">
      <c r="A78" s="74" t="s">
        <v>507</v>
      </c>
      <c r="B78" s="88"/>
      <c r="C78" s="89"/>
      <c r="D78" s="89"/>
      <c r="E78" s="89">
        <v>4.4000000000000004</v>
      </c>
      <c r="F78" s="89"/>
      <c r="G78" s="89"/>
      <c r="H78" s="89"/>
      <c r="I78" s="89"/>
      <c r="J78" s="89"/>
    </row>
    <row r="79" spans="1:10" s="8" customFormat="1" ht="33.75" customHeight="1">
      <c r="A79" s="74" t="s">
        <v>508</v>
      </c>
      <c r="B79" s="88"/>
      <c r="C79" s="89"/>
      <c r="D79" s="89"/>
      <c r="E79" s="89">
        <v>2.1</v>
      </c>
      <c r="F79" s="89"/>
      <c r="G79" s="89"/>
      <c r="H79" s="89"/>
      <c r="I79" s="89"/>
      <c r="J79" s="89"/>
    </row>
    <row r="80" spans="1:10" s="8" customFormat="1" ht="33.75" customHeight="1">
      <c r="A80" s="74" t="s">
        <v>509</v>
      </c>
      <c r="B80" s="88"/>
      <c r="C80" s="89"/>
      <c r="D80" s="89"/>
      <c r="E80" s="89">
        <v>4.9000000000000004</v>
      </c>
      <c r="F80" s="89"/>
      <c r="G80" s="89"/>
      <c r="H80" s="89"/>
      <c r="I80" s="89"/>
      <c r="J80" s="89"/>
    </row>
    <row r="81" spans="1:10" s="8" customFormat="1" ht="33.75" customHeight="1">
      <c r="A81" s="74" t="s">
        <v>510</v>
      </c>
      <c r="B81" s="88"/>
      <c r="C81" s="89"/>
      <c r="D81" s="89"/>
      <c r="E81" s="89">
        <v>1.5</v>
      </c>
      <c r="F81" s="89"/>
      <c r="G81" s="89"/>
      <c r="H81" s="89"/>
      <c r="I81" s="89"/>
      <c r="J81" s="89"/>
    </row>
    <row r="82" spans="1:10" s="8" customFormat="1" ht="33.75" customHeight="1">
      <c r="A82" s="74" t="s">
        <v>511</v>
      </c>
      <c r="B82" s="88"/>
      <c r="C82" s="89"/>
      <c r="D82" s="89"/>
      <c r="E82" s="89">
        <v>5.0999999999999996</v>
      </c>
      <c r="F82" s="89"/>
      <c r="G82" s="89"/>
      <c r="H82" s="89"/>
      <c r="I82" s="89"/>
      <c r="J82" s="89"/>
    </row>
    <row r="83" spans="1:10" s="8" customFormat="1" ht="33.75" customHeight="1">
      <c r="A83" s="74" t="s">
        <v>512</v>
      </c>
      <c r="B83" s="88"/>
      <c r="C83" s="89"/>
      <c r="D83" s="89"/>
      <c r="E83" s="89">
        <v>1.7</v>
      </c>
      <c r="F83" s="89"/>
      <c r="G83" s="89"/>
      <c r="H83" s="89"/>
      <c r="I83" s="89"/>
      <c r="J83" s="89"/>
    </row>
    <row r="84" spans="1:10" s="8" customFormat="1" ht="33.75" customHeight="1">
      <c r="A84" s="74" t="s">
        <v>513</v>
      </c>
      <c r="B84" s="88"/>
      <c r="C84" s="89"/>
      <c r="D84" s="89"/>
      <c r="E84" s="89">
        <v>5.3</v>
      </c>
      <c r="F84" s="89"/>
      <c r="G84" s="89"/>
      <c r="H84" s="89"/>
      <c r="I84" s="89"/>
      <c r="J84" s="89"/>
    </row>
    <row r="85" spans="1:10" s="8" customFormat="1" ht="33.75" customHeight="1">
      <c r="A85" s="74" t="s">
        <v>514</v>
      </c>
      <c r="B85" s="88"/>
      <c r="C85" s="89"/>
      <c r="D85" s="89"/>
      <c r="E85" s="89">
        <v>0.8</v>
      </c>
      <c r="F85" s="89"/>
      <c r="G85" s="89"/>
      <c r="H85" s="89"/>
      <c r="I85" s="89"/>
      <c r="J85" s="89"/>
    </row>
    <row r="86" spans="1:10" s="8" customFormat="1" ht="33.75" customHeight="1">
      <c r="A86" s="74" t="s">
        <v>515</v>
      </c>
      <c r="B86" s="88"/>
      <c r="C86" s="89"/>
      <c r="D86" s="89"/>
      <c r="E86" s="89">
        <v>31.5</v>
      </c>
      <c r="F86" s="89"/>
      <c r="G86" s="89"/>
      <c r="H86" s="89"/>
      <c r="I86" s="89"/>
      <c r="J86" s="89"/>
    </row>
    <row r="87" spans="1:10" s="8" customFormat="1" ht="33.75" customHeight="1">
      <c r="A87" s="74" t="s">
        <v>516</v>
      </c>
      <c r="B87" s="88"/>
      <c r="C87" s="89"/>
      <c r="D87" s="89"/>
      <c r="E87" s="89">
        <v>33.6</v>
      </c>
      <c r="F87" s="89"/>
      <c r="G87" s="89"/>
      <c r="H87" s="89"/>
      <c r="I87" s="89"/>
      <c r="J87" s="89"/>
    </row>
    <row r="88" spans="1:10" s="8" customFormat="1" ht="33.75" customHeight="1">
      <c r="A88" s="74" t="s">
        <v>517</v>
      </c>
      <c r="B88" s="88"/>
      <c r="C88" s="89"/>
      <c r="D88" s="89"/>
      <c r="E88" s="89">
        <v>44</v>
      </c>
      <c r="F88" s="89"/>
      <c r="G88" s="89"/>
      <c r="H88" s="89"/>
      <c r="I88" s="89"/>
      <c r="J88" s="89"/>
    </row>
    <row r="89" spans="1:10" s="8" customFormat="1" ht="33.75" customHeight="1">
      <c r="A89" s="74" t="s">
        <v>518</v>
      </c>
      <c r="B89" s="88"/>
      <c r="C89" s="89"/>
      <c r="D89" s="89"/>
      <c r="E89" s="89">
        <v>126.4</v>
      </c>
      <c r="F89" s="89"/>
      <c r="G89" s="89"/>
      <c r="H89" s="89"/>
      <c r="I89" s="89"/>
      <c r="J89" s="89"/>
    </row>
    <row r="90" spans="1:10" s="8" customFormat="1" ht="33.75" customHeight="1">
      <c r="A90" s="74" t="s">
        <v>519</v>
      </c>
      <c r="B90" s="88"/>
      <c r="C90" s="89"/>
      <c r="D90" s="89"/>
      <c r="E90" s="89">
        <v>7.8</v>
      </c>
      <c r="F90" s="89"/>
      <c r="G90" s="89"/>
      <c r="H90" s="89"/>
      <c r="I90" s="89"/>
      <c r="J90" s="89"/>
    </row>
    <row r="91" spans="1:10" s="8" customFormat="1" ht="33.75" customHeight="1">
      <c r="A91" s="74" t="s">
        <v>520</v>
      </c>
      <c r="B91" s="88"/>
      <c r="C91" s="89"/>
      <c r="D91" s="89"/>
      <c r="E91" s="89">
        <v>3.8</v>
      </c>
      <c r="F91" s="89"/>
      <c r="G91" s="89"/>
      <c r="H91" s="89"/>
      <c r="I91" s="89"/>
      <c r="J91" s="89"/>
    </row>
    <row r="92" spans="1:10" s="8" customFormat="1" ht="33.75" customHeight="1">
      <c r="A92" s="74" t="s">
        <v>521</v>
      </c>
      <c r="B92" s="88"/>
      <c r="C92" s="89"/>
      <c r="D92" s="89"/>
      <c r="E92" s="89">
        <v>8.3000000000000007</v>
      </c>
      <c r="F92" s="89"/>
      <c r="G92" s="89"/>
      <c r="H92" s="89"/>
      <c r="I92" s="89"/>
      <c r="J92" s="89"/>
    </row>
    <row r="93" spans="1:10" s="8" customFormat="1" ht="33.75" customHeight="1">
      <c r="A93" s="74" t="s">
        <v>522</v>
      </c>
      <c r="B93" s="88"/>
      <c r="C93" s="89"/>
      <c r="D93" s="89"/>
      <c r="E93" s="89">
        <v>14</v>
      </c>
      <c r="F93" s="89"/>
      <c r="G93" s="89"/>
      <c r="H93" s="89"/>
      <c r="I93" s="89"/>
      <c r="J93" s="89"/>
    </row>
    <row r="94" spans="1:10" s="8" customFormat="1" ht="33.75" customHeight="1">
      <c r="A94" s="74" t="s">
        <v>523</v>
      </c>
      <c r="B94" s="88"/>
      <c r="C94" s="89"/>
      <c r="D94" s="89"/>
      <c r="E94" s="89">
        <v>2.4</v>
      </c>
      <c r="F94" s="89"/>
      <c r="G94" s="89"/>
      <c r="H94" s="89"/>
      <c r="I94" s="89"/>
      <c r="J94" s="89"/>
    </row>
    <row r="95" spans="1:10" s="8" customFormat="1" ht="33.75" customHeight="1">
      <c r="A95" s="74" t="s">
        <v>524</v>
      </c>
      <c r="B95" s="88"/>
      <c r="C95" s="89"/>
      <c r="D95" s="89"/>
      <c r="E95" s="89">
        <v>4</v>
      </c>
      <c r="F95" s="89"/>
      <c r="G95" s="89"/>
      <c r="H95" s="89"/>
      <c r="I95" s="89"/>
      <c r="J95" s="89"/>
    </row>
    <row r="96" spans="1:10" s="8" customFormat="1" ht="33.75" customHeight="1">
      <c r="A96" s="74" t="s">
        <v>525</v>
      </c>
      <c r="B96" s="88"/>
      <c r="C96" s="89"/>
      <c r="D96" s="89"/>
      <c r="E96" s="89">
        <v>9.6</v>
      </c>
      <c r="F96" s="89"/>
      <c r="G96" s="89"/>
      <c r="H96" s="89"/>
      <c r="I96" s="89"/>
      <c r="J96" s="89"/>
    </row>
    <row r="97" spans="1:10" s="8" customFormat="1" ht="33.75" customHeight="1">
      <c r="A97" s="74" t="s">
        <v>526</v>
      </c>
      <c r="B97" s="88"/>
      <c r="C97" s="89"/>
      <c r="D97" s="89"/>
      <c r="E97" s="89">
        <v>42</v>
      </c>
      <c r="F97" s="89"/>
      <c r="G97" s="89"/>
      <c r="H97" s="89"/>
      <c r="I97" s="89"/>
      <c r="J97" s="89"/>
    </row>
    <row r="98" spans="1:10" s="8" customFormat="1" ht="33.75" customHeight="1">
      <c r="A98" s="74" t="s">
        <v>527</v>
      </c>
      <c r="B98" s="88"/>
      <c r="C98" s="89"/>
      <c r="D98" s="89"/>
      <c r="E98" s="89">
        <v>15.2</v>
      </c>
      <c r="F98" s="89"/>
      <c r="G98" s="89"/>
      <c r="H98" s="89"/>
      <c r="I98" s="89"/>
      <c r="J98" s="89"/>
    </row>
    <row r="99" spans="1:10" s="8" customFormat="1" ht="33.75" customHeight="1">
      <c r="A99" s="74" t="s">
        <v>528</v>
      </c>
      <c r="B99" s="88"/>
      <c r="C99" s="89"/>
      <c r="D99" s="89"/>
      <c r="E99" s="89">
        <v>208</v>
      </c>
      <c r="F99" s="89"/>
      <c r="G99" s="89"/>
      <c r="H99" s="89"/>
      <c r="I99" s="89"/>
      <c r="J99" s="89"/>
    </row>
    <row r="100" spans="1:10" s="8" customFormat="1" ht="33.75" customHeight="1">
      <c r="A100" s="74" t="s">
        <v>529</v>
      </c>
      <c r="B100" s="88"/>
      <c r="C100" s="89"/>
      <c r="D100" s="89"/>
      <c r="E100" s="89">
        <v>4.5</v>
      </c>
      <c r="F100" s="89"/>
      <c r="G100" s="89"/>
      <c r="H100" s="89"/>
      <c r="I100" s="89"/>
      <c r="J100" s="89"/>
    </row>
    <row r="101" spans="1:10" s="8" customFormat="1" ht="33.75" customHeight="1">
      <c r="A101" s="74" t="s">
        <v>530</v>
      </c>
      <c r="B101" s="88"/>
      <c r="C101" s="89"/>
      <c r="D101" s="89"/>
      <c r="E101" s="89">
        <v>4.5</v>
      </c>
      <c r="F101" s="89"/>
      <c r="G101" s="89"/>
      <c r="H101" s="89"/>
      <c r="I101" s="89"/>
      <c r="J101" s="89"/>
    </row>
    <row r="102" spans="1:10" s="8" customFormat="1" ht="33.75" customHeight="1">
      <c r="A102" s="74" t="s">
        <v>531</v>
      </c>
      <c r="B102" s="88"/>
      <c r="C102" s="89"/>
      <c r="D102" s="89"/>
      <c r="E102" s="89"/>
      <c r="F102" s="310">
        <v>4.0999999999999996</v>
      </c>
      <c r="G102" s="89"/>
      <c r="H102" s="89">
        <v>4.0999999999999996</v>
      </c>
      <c r="I102" s="89"/>
      <c r="J102" s="89"/>
    </row>
    <row r="103" spans="1:10" s="8" customFormat="1" ht="28.5" customHeight="1">
      <c r="A103" s="74" t="s">
        <v>604</v>
      </c>
      <c r="B103" s="88"/>
      <c r="C103" s="89"/>
      <c r="D103" s="89"/>
      <c r="E103" s="89"/>
      <c r="F103" s="89">
        <v>22.65</v>
      </c>
      <c r="G103" s="89"/>
      <c r="H103" s="89">
        <v>22.7</v>
      </c>
      <c r="I103" s="89"/>
      <c r="J103" s="89"/>
    </row>
    <row r="104" spans="1:10" s="8" customFormat="1" ht="33.75" hidden="1" customHeight="1">
      <c r="A104" s="74"/>
      <c r="B104" s="88"/>
      <c r="C104" s="89"/>
      <c r="D104" s="89"/>
      <c r="E104" s="89"/>
      <c r="F104" s="89"/>
      <c r="G104" s="89"/>
      <c r="H104" s="89"/>
      <c r="I104" s="89"/>
      <c r="J104" s="89"/>
    </row>
    <row r="105" spans="1:10" s="8" customFormat="1" ht="33.75" hidden="1" customHeight="1">
      <c r="A105" s="74"/>
      <c r="B105" s="88"/>
      <c r="C105" s="89"/>
      <c r="D105" s="89"/>
      <c r="E105" s="89"/>
      <c r="F105" s="89"/>
      <c r="G105" s="89"/>
      <c r="H105" s="89"/>
      <c r="I105" s="89"/>
      <c r="J105" s="89"/>
    </row>
    <row r="106" spans="1:10" s="8" customFormat="1" ht="33.75" customHeight="1">
      <c r="A106" s="143" t="s">
        <v>597</v>
      </c>
      <c r="B106" s="84">
        <v>4040</v>
      </c>
      <c r="C106" s="94">
        <f>SUM(C107)</f>
        <v>0</v>
      </c>
      <c r="D106" s="94">
        <f t="shared" ref="D106:J106" si="2">SUM(D107)</f>
        <v>0</v>
      </c>
      <c r="E106" s="94">
        <f t="shared" si="2"/>
        <v>21.3</v>
      </c>
      <c r="F106" s="94">
        <f t="shared" si="2"/>
        <v>0</v>
      </c>
      <c r="G106" s="94">
        <f t="shared" si="2"/>
        <v>0</v>
      </c>
      <c r="H106" s="94">
        <f t="shared" si="2"/>
        <v>0</v>
      </c>
      <c r="I106" s="94">
        <f t="shared" si="2"/>
        <v>0</v>
      </c>
      <c r="J106" s="94">
        <f t="shared" si="2"/>
        <v>0</v>
      </c>
    </row>
    <row r="107" spans="1:10" s="8" customFormat="1" ht="33.75" customHeight="1">
      <c r="A107" s="74" t="s">
        <v>453</v>
      </c>
      <c r="B107" s="88"/>
      <c r="C107" s="89"/>
      <c r="D107" s="89"/>
      <c r="E107" s="89">
        <v>21.3</v>
      </c>
      <c r="F107" s="89"/>
      <c r="G107" s="89"/>
      <c r="H107" s="89"/>
      <c r="I107" s="89"/>
      <c r="J107" s="89"/>
    </row>
    <row r="108" spans="1:10" s="8" customFormat="1" ht="39.75" customHeight="1">
      <c r="A108" s="73" t="s">
        <v>154</v>
      </c>
      <c r="B108" s="356">
        <v>4050</v>
      </c>
      <c r="C108" s="306">
        <f>SUM(C110)</f>
        <v>0</v>
      </c>
      <c r="D108" s="306">
        <f t="shared" ref="D108:J108" si="3">SUM(D110)</f>
        <v>0</v>
      </c>
      <c r="E108" s="306">
        <f t="shared" si="3"/>
        <v>11.4</v>
      </c>
      <c r="F108" s="306">
        <f t="shared" si="3"/>
        <v>0</v>
      </c>
      <c r="G108" s="306">
        <f t="shared" si="3"/>
        <v>0</v>
      </c>
      <c r="H108" s="306">
        <f t="shared" si="3"/>
        <v>0</v>
      </c>
      <c r="I108" s="306">
        <f t="shared" si="3"/>
        <v>0</v>
      </c>
      <c r="J108" s="306">
        <f t="shared" si="3"/>
        <v>0</v>
      </c>
    </row>
    <row r="109" spans="1:10" s="8" customFormat="1" ht="33.75" hidden="1" customHeight="1">
      <c r="A109" s="74"/>
      <c r="B109" s="88"/>
      <c r="C109" s="89"/>
      <c r="D109" s="89"/>
      <c r="E109" s="89"/>
      <c r="F109" s="89"/>
      <c r="G109" s="89"/>
      <c r="H109" s="89"/>
      <c r="I109" s="89"/>
      <c r="J109" s="89"/>
    </row>
    <row r="110" spans="1:10" ht="33.75" customHeight="1">
      <c r="A110" s="301" t="s">
        <v>682</v>
      </c>
      <c r="B110" s="88"/>
      <c r="C110" s="89"/>
      <c r="D110" s="89"/>
      <c r="E110" s="89">
        <v>11.4</v>
      </c>
      <c r="F110" s="117"/>
      <c r="G110" s="117"/>
      <c r="H110" s="117"/>
      <c r="I110" s="106"/>
      <c r="J110" s="106"/>
    </row>
    <row r="111" spans="1:10" ht="26.25" customHeight="1">
      <c r="A111" s="75"/>
      <c r="B111" s="4"/>
      <c r="C111" s="76"/>
      <c r="D111" s="77"/>
      <c r="E111" s="77"/>
      <c r="F111" s="78"/>
    </row>
    <row r="112" spans="1:10">
      <c r="A112" s="68" t="s">
        <v>179</v>
      </c>
      <c r="B112" s="2"/>
      <c r="C112" s="403" t="s">
        <v>37</v>
      </c>
      <c r="D112" s="403"/>
      <c r="E112" s="82"/>
      <c r="F112" s="3"/>
      <c r="G112" s="432" t="s">
        <v>274</v>
      </c>
      <c r="H112" s="433"/>
      <c r="I112" s="433"/>
    </row>
    <row r="113" spans="1:9">
      <c r="A113" s="4" t="s">
        <v>134</v>
      </c>
      <c r="B113" s="3"/>
      <c r="C113" s="424" t="s">
        <v>150</v>
      </c>
      <c r="D113" s="424"/>
      <c r="E113" s="83"/>
      <c r="F113" s="77"/>
      <c r="G113" s="362" t="s">
        <v>691</v>
      </c>
      <c r="H113" s="362"/>
      <c r="I113" s="362"/>
    </row>
    <row r="114" spans="1:9">
      <c r="A114" s="75"/>
      <c r="B114" s="4"/>
      <c r="C114" s="76"/>
      <c r="D114" s="77"/>
      <c r="E114" s="77"/>
      <c r="F114" s="77"/>
      <c r="G114" s="77"/>
      <c r="H114" s="77"/>
    </row>
    <row r="115" spans="1:9">
      <c r="A115" s="75"/>
      <c r="B115" s="4"/>
      <c r="C115" s="76"/>
      <c r="D115" s="77"/>
      <c r="E115" s="77"/>
      <c r="F115" s="77"/>
      <c r="G115" s="77"/>
      <c r="H115" s="77"/>
    </row>
    <row r="116" spans="1:9">
      <c r="A116" s="75"/>
      <c r="B116" s="4"/>
      <c r="C116" s="76"/>
      <c r="D116" s="77"/>
      <c r="E116" s="77"/>
      <c r="F116" s="77"/>
      <c r="G116" s="77"/>
      <c r="H116" s="77"/>
    </row>
    <row r="117" spans="1:9">
      <c r="A117" s="75"/>
      <c r="B117" s="4"/>
      <c r="C117" s="76"/>
      <c r="D117" s="77"/>
      <c r="E117" s="77"/>
      <c r="F117" s="77"/>
      <c r="G117" s="77"/>
      <c r="H117" s="77"/>
    </row>
    <row r="118" spans="1:9">
      <c r="A118" s="75"/>
      <c r="B118" s="4"/>
      <c r="C118" s="76"/>
      <c r="D118" s="77"/>
      <c r="E118" s="77"/>
      <c r="F118" s="77"/>
      <c r="G118" s="77"/>
      <c r="H118" s="77"/>
    </row>
    <row r="119" spans="1:9">
      <c r="A119" s="75"/>
      <c r="B119" s="4"/>
      <c r="C119" s="76"/>
      <c r="D119" s="77"/>
      <c r="E119" s="77"/>
      <c r="F119" s="77"/>
      <c r="G119" s="77"/>
      <c r="H119" s="77"/>
    </row>
    <row r="120" spans="1:9">
      <c r="A120" s="75"/>
      <c r="B120" s="4"/>
      <c r="C120" s="76"/>
      <c r="D120" s="77"/>
      <c r="E120" s="77"/>
      <c r="F120" s="77"/>
      <c r="G120" s="77"/>
      <c r="H120" s="77"/>
    </row>
    <row r="121" spans="1:9">
      <c r="A121" s="75"/>
      <c r="B121" s="4"/>
      <c r="C121" s="76"/>
      <c r="D121" s="77"/>
      <c r="E121" s="77"/>
      <c r="F121" s="77"/>
      <c r="G121" s="77"/>
      <c r="H121" s="77"/>
    </row>
    <row r="122" spans="1:9">
      <c r="A122" s="75"/>
      <c r="B122" s="4"/>
      <c r="C122" s="76"/>
      <c r="D122" s="77"/>
      <c r="E122" s="77"/>
      <c r="F122" s="77"/>
      <c r="G122" s="77"/>
      <c r="H122" s="77"/>
    </row>
    <row r="123" spans="1:9">
      <c r="A123" s="75"/>
      <c r="B123" s="4"/>
      <c r="C123" s="76"/>
      <c r="D123" s="77"/>
      <c r="E123" s="77"/>
      <c r="F123" s="77"/>
      <c r="G123" s="77"/>
      <c r="H123" s="77"/>
    </row>
    <row r="124" spans="1:9">
      <c r="A124" s="75"/>
      <c r="B124" s="4"/>
      <c r="C124" s="76"/>
      <c r="D124" s="77"/>
      <c r="E124" s="77"/>
      <c r="F124" s="77"/>
      <c r="G124" s="77"/>
      <c r="H124" s="77"/>
    </row>
    <row r="125" spans="1:9">
      <c r="A125" s="75"/>
      <c r="B125" s="4"/>
      <c r="C125" s="76"/>
      <c r="D125" s="77"/>
      <c r="E125" s="77"/>
      <c r="F125" s="77"/>
      <c r="G125" s="77"/>
      <c r="H125" s="77"/>
    </row>
    <row r="126" spans="1:9">
      <c r="A126" s="75"/>
      <c r="B126" s="4"/>
      <c r="C126" s="76"/>
      <c r="D126" s="77"/>
      <c r="E126" s="77"/>
      <c r="F126" s="77"/>
      <c r="G126" s="77"/>
      <c r="H126" s="77"/>
    </row>
    <row r="127" spans="1:9">
      <c r="A127" s="75"/>
      <c r="B127" s="4"/>
      <c r="C127" s="76"/>
      <c r="D127" s="77"/>
      <c r="E127" s="77"/>
      <c r="F127" s="77"/>
      <c r="G127" s="77"/>
      <c r="H127" s="77"/>
    </row>
    <row r="128" spans="1:9">
      <c r="A128" s="75"/>
      <c r="B128" s="4"/>
      <c r="C128" s="76"/>
      <c r="D128" s="77"/>
      <c r="E128" s="77"/>
      <c r="F128" s="77"/>
      <c r="G128" s="77"/>
      <c r="H128" s="77"/>
    </row>
    <row r="129" spans="1:8">
      <c r="A129" s="75"/>
      <c r="B129" s="4"/>
      <c r="C129" s="76"/>
      <c r="D129" s="77"/>
      <c r="E129" s="77"/>
      <c r="F129" s="77"/>
      <c r="G129" s="77"/>
      <c r="H129" s="77"/>
    </row>
    <row r="130" spans="1:8">
      <c r="A130" s="75"/>
      <c r="B130" s="4"/>
      <c r="C130" s="76"/>
      <c r="D130" s="77"/>
      <c r="E130" s="77"/>
      <c r="F130" s="77"/>
      <c r="G130" s="77"/>
      <c r="H130" s="77"/>
    </row>
    <row r="131" spans="1:8">
      <c r="A131" s="75"/>
      <c r="B131" s="4"/>
      <c r="C131" s="76"/>
      <c r="D131" s="77"/>
      <c r="E131" s="77"/>
      <c r="F131" s="77"/>
      <c r="G131" s="77"/>
      <c r="H131" s="77"/>
    </row>
    <row r="132" spans="1:8">
      <c r="A132" s="75"/>
      <c r="B132" s="4"/>
      <c r="C132" s="76"/>
      <c r="D132" s="77"/>
      <c r="E132" s="77"/>
      <c r="F132" s="77"/>
      <c r="G132" s="77"/>
      <c r="H132" s="77"/>
    </row>
    <row r="133" spans="1:8">
      <c r="A133" s="75"/>
      <c r="B133" s="4"/>
      <c r="C133" s="76"/>
      <c r="D133" s="77"/>
      <c r="E133" s="77"/>
      <c r="F133" s="77"/>
      <c r="G133" s="77"/>
      <c r="H133" s="77"/>
    </row>
    <row r="134" spans="1:8">
      <c r="A134" s="75"/>
      <c r="B134" s="4"/>
      <c r="C134" s="76"/>
      <c r="D134" s="77"/>
      <c r="E134" s="77"/>
      <c r="F134" s="77"/>
      <c r="G134" s="77"/>
      <c r="H134" s="77"/>
    </row>
    <row r="135" spans="1:8">
      <c r="A135" s="75"/>
      <c r="B135" s="4"/>
      <c r="C135" s="76"/>
      <c r="D135" s="77"/>
      <c r="E135" s="77"/>
      <c r="F135" s="77"/>
      <c r="G135" s="77"/>
      <c r="H135" s="77"/>
    </row>
    <row r="136" spans="1:8">
      <c r="A136" s="75"/>
      <c r="B136" s="4"/>
      <c r="C136" s="76"/>
      <c r="D136" s="77"/>
      <c r="E136" s="77"/>
      <c r="F136" s="77"/>
      <c r="G136" s="77"/>
      <c r="H136" s="77"/>
    </row>
    <row r="137" spans="1:8">
      <c r="A137" s="75"/>
      <c r="B137" s="4"/>
      <c r="C137" s="76"/>
      <c r="D137" s="77"/>
      <c r="E137" s="77"/>
      <c r="F137" s="77"/>
      <c r="G137" s="77"/>
      <c r="H137" s="77"/>
    </row>
    <row r="138" spans="1:8">
      <c r="A138" s="75"/>
      <c r="B138" s="4"/>
      <c r="C138" s="76"/>
      <c r="D138" s="77"/>
      <c r="E138" s="77"/>
      <c r="F138" s="77"/>
      <c r="G138" s="77"/>
      <c r="H138" s="77"/>
    </row>
    <row r="139" spans="1:8">
      <c r="A139" s="75"/>
      <c r="B139" s="4"/>
      <c r="C139" s="76"/>
      <c r="D139" s="77"/>
      <c r="E139" s="77"/>
      <c r="F139" s="77"/>
      <c r="G139" s="77"/>
      <c r="H139" s="77"/>
    </row>
    <row r="140" spans="1:8">
      <c r="A140" s="75"/>
      <c r="B140" s="4"/>
      <c r="C140" s="76"/>
      <c r="D140" s="77"/>
      <c r="E140" s="77"/>
      <c r="F140" s="77"/>
      <c r="G140" s="77"/>
      <c r="H140" s="77"/>
    </row>
    <row r="141" spans="1:8">
      <c r="A141" s="75"/>
      <c r="B141" s="4"/>
      <c r="C141" s="76"/>
      <c r="D141" s="77"/>
      <c r="E141" s="77"/>
      <c r="F141" s="77"/>
      <c r="G141" s="77"/>
      <c r="H141" s="77"/>
    </row>
    <row r="142" spans="1:8">
      <c r="A142" s="75"/>
      <c r="B142" s="4"/>
      <c r="C142" s="76"/>
      <c r="D142" s="77"/>
      <c r="E142" s="77"/>
      <c r="F142" s="77"/>
      <c r="G142" s="77"/>
      <c r="H142" s="77"/>
    </row>
    <row r="143" spans="1:8">
      <c r="A143" s="75"/>
      <c r="B143" s="4"/>
      <c r="C143" s="76"/>
      <c r="D143" s="77"/>
      <c r="E143" s="77"/>
      <c r="F143" s="77"/>
      <c r="G143" s="77"/>
      <c r="H143" s="77"/>
    </row>
    <row r="144" spans="1:8">
      <c r="A144" s="75"/>
      <c r="B144" s="4"/>
      <c r="C144" s="76"/>
      <c r="D144" s="77"/>
      <c r="E144" s="77"/>
      <c r="F144" s="79"/>
      <c r="G144" s="79"/>
      <c r="H144" s="79"/>
    </row>
    <row r="145" spans="1:8">
      <c r="A145" s="75"/>
      <c r="C145" s="7"/>
      <c r="D145" s="79"/>
      <c r="E145" s="79"/>
      <c r="F145" s="79"/>
      <c r="G145" s="79"/>
      <c r="H145" s="79"/>
    </row>
    <row r="146" spans="1:8">
      <c r="A146" s="80"/>
      <c r="C146" s="7"/>
      <c r="D146" s="79"/>
      <c r="E146" s="79"/>
      <c r="F146" s="79"/>
      <c r="G146" s="79"/>
      <c r="H146" s="79"/>
    </row>
    <row r="147" spans="1:8">
      <c r="A147" s="80"/>
      <c r="C147" s="7"/>
      <c r="D147" s="79"/>
      <c r="E147" s="79"/>
      <c r="F147" s="79"/>
      <c r="G147" s="79"/>
      <c r="H147" s="79"/>
    </row>
    <row r="148" spans="1:8">
      <c r="A148" s="80"/>
      <c r="C148" s="7"/>
      <c r="D148" s="79"/>
      <c r="E148" s="79"/>
      <c r="F148" s="79"/>
      <c r="G148" s="79"/>
      <c r="H148" s="79"/>
    </row>
    <row r="149" spans="1:8">
      <c r="A149" s="80"/>
      <c r="C149" s="7"/>
      <c r="D149" s="79"/>
      <c r="E149" s="79"/>
      <c r="F149" s="79"/>
      <c r="G149" s="79"/>
      <c r="H149" s="79"/>
    </row>
    <row r="150" spans="1:8">
      <c r="A150" s="80"/>
      <c r="C150" s="7"/>
      <c r="D150" s="79"/>
      <c r="E150" s="79"/>
      <c r="F150" s="79"/>
      <c r="G150" s="79"/>
      <c r="H150" s="79"/>
    </row>
    <row r="151" spans="1:8">
      <c r="A151" s="80"/>
      <c r="C151" s="7"/>
      <c r="D151" s="79"/>
      <c r="E151" s="79"/>
      <c r="F151" s="79"/>
      <c r="G151" s="79"/>
      <c r="H151" s="79"/>
    </row>
    <row r="152" spans="1:8">
      <c r="A152" s="80"/>
      <c r="C152" s="7"/>
      <c r="D152" s="79"/>
      <c r="E152" s="79"/>
      <c r="F152" s="79"/>
      <c r="G152" s="79"/>
      <c r="H152" s="79"/>
    </row>
    <row r="153" spans="1:8">
      <c r="A153" s="80"/>
      <c r="C153" s="7"/>
      <c r="D153" s="79"/>
      <c r="E153" s="79"/>
      <c r="F153" s="79"/>
      <c r="G153" s="79"/>
      <c r="H153" s="79"/>
    </row>
    <row r="154" spans="1:8">
      <c r="A154" s="80"/>
      <c r="C154" s="7"/>
      <c r="D154" s="79"/>
      <c r="E154" s="79"/>
      <c r="F154" s="79"/>
      <c r="G154" s="79"/>
      <c r="H154" s="79"/>
    </row>
    <row r="155" spans="1:8">
      <c r="A155" s="80"/>
      <c r="C155" s="7"/>
      <c r="D155" s="79"/>
      <c r="E155" s="79"/>
      <c r="F155" s="79"/>
      <c r="G155" s="79"/>
      <c r="H155" s="79"/>
    </row>
    <row r="156" spans="1:8">
      <c r="A156" s="80"/>
      <c r="C156" s="7"/>
      <c r="D156" s="79"/>
      <c r="E156" s="79"/>
      <c r="F156" s="79"/>
      <c r="G156" s="79"/>
      <c r="H156" s="79"/>
    </row>
    <row r="157" spans="1:8">
      <c r="A157" s="80"/>
      <c r="C157" s="7"/>
      <c r="D157" s="79"/>
      <c r="E157" s="79"/>
      <c r="F157" s="79"/>
      <c r="G157" s="79"/>
      <c r="H157" s="79"/>
    </row>
    <row r="158" spans="1:8">
      <c r="A158" s="80"/>
      <c r="C158" s="7"/>
      <c r="D158" s="79"/>
      <c r="E158" s="79"/>
      <c r="F158" s="79"/>
      <c r="G158" s="79"/>
      <c r="H158" s="79"/>
    </row>
    <row r="159" spans="1:8">
      <c r="A159" s="80"/>
      <c r="C159" s="7"/>
      <c r="D159" s="79"/>
      <c r="E159" s="79"/>
      <c r="F159" s="79"/>
      <c r="G159" s="79"/>
      <c r="H159" s="79"/>
    </row>
    <row r="160" spans="1:8">
      <c r="A160" s="80"/>
      <c r="C160" s="7"/>
      <c r="D160" s="79"/>
      <c r="E160" s="79"/>
      <c r="F160" s="79"/>
      <c r="G160" s="79"/>
      <c r="H160" s="79"/>
    </row>
    <row r="161" spans="1:8">
      <c r="A161" s="80"/>
      <c r="C161" s="7"/>
      <c r="D161" s="79"/>
      <c r="E161" s="79"/>
      <c r="F161" s="79"/>
      <c r="G161" s="79"/>
      <c r="H161" s="79"/>
    </row>
    <row r="162" spans="1:8">
      <c r="A162" s="80"/>
      <c r="C162" s="7"/>
      <c r="D162" s="79"/>
      <c r="E162" s="79"/>
      <c r="F162" s="79"/>
      <c r="G162" s="79"/>
      <c r="H162" s="79"/>
    </row>
    <row r="163" spans="1:8">
      <c r="A163" s="80"/>
      <c r="C163" s="7"/>
      <c r="D163" s="79"/>
      <c r="E163" s="79"/>
      <c r="F163" s="79"/>
      <c r="G163" s="79"/>
      <c r="H163" s="79"/>
    </row>
    <row r="164" spans="1:8">
      <c r="A164" s="80"/>
      <c r="C164" s="7"/>
      <c r="D164" s="79"/>
      <c r="E164" s="79"/>
      <c r="F164" s="79"/>
      <c r="G164" s="79"/>
      <c r="H164" s="79"/>
    </row>
    <row r="165" spans="1:8">
      <c r="A165" s="80"/>
      <c r="C165" s="7"/>
      <c r="D165" s="79"/>
      <c r="E165" s="79"/>
      <c r="F165" s="79"/>
      <c r="G165" s="79"/>
      <c r="H165" s="79"/>
    </row>
    <row r="166" spans="1:8">
      <c r="A166" s="80"/>
      <c r="C166" s="7"/>
      <c r="D166" s="79"/>
      <c r="E166" s="79"/>
      <c r="F166" s="79"/>
      <c r="G166" s="79"/>
      <c r="H166" s="79"/>
    </row>
    <row r="167" spans="1:8">
      <c r="A167" s="80"/>
      <c r="C167" s="7"/>
      <c r="D167" s="79"/>
      <c r="E167" s="79"/>
    </row>
    <row r="168" spans="1:8">
      <c r="A168" s="80"/>
    </row>
    <row r="169" spans="1:8">
      <c r="A169" s="81"/>
    </row>
    <row r="170" spans="1:8">
      <c r="A170" s="81"/>
    </row>
    <row r="171" spans="1:8">
      <c r="A171" s="81"/>
    </row>
    <row r="172" spans="1:8">
      <c r="A172" s="81"/>
    </row>
    <row r="173" spans="1:8">
      <c r="A173" s="81"/>
    </row>
    <row r="174" spans="1:8">
      <c r="A174" s="81"/>
    </row>
    <row r="175" spans="1:8">
      <c r="A175" s="81"/>
    </row>
    <row r="176" spans="1:8">
      <c r="A176" s="81"/>
    </row>
    <row r="177" spans="1:1">
      <c r="A177" s="81"/>
    </row>
    <row r="178" spans="1:1">
      <c r="A178" s="81"/>
    </row>
    <row r="179" spans="1:1">
      <c r="A179" s="81"/>
    </row>
    <row r="180" spans="1:1">
      <c r="A180" s="81"/>
    </row>
    <row r="181" spans="1:1">
      <c r="A181" s="81"/>
    </row>
    <row r="182" spans="1:1">
      <c r="A182" s="81"/>
    </row>
    <row r="183" spans="1:1">
      <c r="A183" s="81"/>
    </row>
    <row r="184" spans="1:1">
      <c r="A184" s="81"/>
    </row>
    <row r="185" spans="1:1">
      <c r="A185" s="81"/>
    </row>
    <row r="186" spans="1:1">
      <c r="A186" s="81"/>
    </row>
    <row r="187" spans="1:1">
      <c r="A187" s="81"/>
    </row>
    <row r="188" spans="1:1">
      <c r="A188" s="81"/>
    </row>
    <row r="189" spans="1:1">
      <c r="A189" s="81"/>
    </row>
    <row r="190" spans="1:1">
      <c r="A190" s="81"/>
    </row>
    <row r="191" spans="1:1">
      <c r="A191" s="81"/>
    </row>
    <row r="192" spans="1:1">
      <c r="A192" s="81"/>
    </row>
    <row r="193" spans="1:1">
      <c r="A193" s="81"/>
    </row>
    <row r="194" spans="1:1">
      <c r="A194" s="81"/>
    </row>
    <row r="195" spans="1:1">
      <c r="A195" s="81"/>
    </row>
    <row r="196" spans="1:1">
      <c r="A196" s="81"/>
    </row>
    <row r="197" spans="1:1">
      <c r="A197" s="81"/>
    </row>
    <row r="198" spans="1:1">
      <c r="A198" s="81"/>
    </row>
    <row r="199" spans="1:1">
      <c r="A199" s="81"/>
    </row>
    <row r="200" spans="1:1">
      <c r="A200" s="81"/>
    </row>
    <row r="201" spans="1:1">
      <c r="A201" s="81"/>
    </row>
    <row r="202" spans="1:1">
      <c r="A202" s="81"/>
    </row>
    <row r="203" spans="1:1">
      <c r="A203" s="81"/>
    </row>
    <row r="204" spans="1:1">
      <c r="A204" s="81"/>
    </row>
    <row r="205" spans="1:1">
      <c r="A205" s="81"/>
    </row>
    <row r="206" spans="1:1">
      <c r="A206" s="81"/>
    </row>
    <row r="207" spans="1:1">
      <c r="A207" s="81"/>
    </row>
    <row r="208" spans="1:1">
      <c r="A208" s="81"/>
    </row>
    <row r="209" spans="1:1">
      <c r="A209" s="81"/>
    </row>
    <row r="210" spans="1:1">
      <c r="A210" s="81"/>
    </row>
    <row r="211" spans="1:1">
      <c r="A211" s="81"/>
    </row>
    <row r="212" spans="1:1">
      <c r="A212" s="81"/>
    </row>
    <row r="213" spans="1:1">
      <c r="A213" s="81"/>
    </row>
    <row r="214" spans="1:1">
      <c r="A214" s="81"/>
    </row>
    <row r="215" spans="1:1">
      <c r="A215" s="81"/>
    </row>
    <row r="216" spans="1:1">
      <c r="A216" s="81"/>
    </row>
    <row r="217" spans="1:1">
      <c r="A217" s="81"/>
    </row>
    <row r="218" spans="1:1">
      <c r="A218" s="81"/>
    </row>
    <row r="219" spans="1:1">
      <c r="A219" s="81"/>
    </row>
    <row r="220" spans="1:1">
      <c r="A220" s="81"/>
    </row>
    <row r="221" spans="1:1">
      <c r="A221" s="81"/>
    </row>
    <row r="222" spans="1:1">
      <c r="A222" s="81"/>
    </row>
    <row r="223" spans="1:1">
      <c r="A223" s="81"/>
    </row>
    <row r="224" spans="1:1">
      <c r="A224" s="81"/>
    </row>
    <row r="225" spans="1:1">
      <c r="A225" s="81"/>
    </row>
    <row r="226" spans="1:1">
      <c r="A226" s="81"/>
    </row>
    <row r="227" spans="1:1">
      <c r="A227" s="81"/>
    </row>
    <row r="228" spans="1:1">
      <c r="A228" s="81"/>
    </row>
    <row r="229" spans="1:1">
      <c r="A229" s="81"/>
    </row>
    <row r="230" spans="1:1">
      <c r="A230" s="81"/>
    </row>
    <row r="231" spans="1:1">
      <c r="A231" s="81"/>
    </row>
    <row r="232" spans="1:1">
      <c r="A232" s="81"/>
    </row>
    <row r="233" spans="1:1">
      <c r="A233" s="81"/>
    </row>
    <row r="234" spans="1:1">
      <c r="A234" s="81"/>
    </row>
    <row r="235" spans="1:1">
      <c r="A235" s="81"/>
    </row>
    <row r="236" spans="1:1">
      <c r="A236" s="81"/>
    </row>
    <row r="237" spans="1:1">
      <c r="A237" s="81"/>
    </row>
    <row r="238" spans="1:1">
      <c r="A238" s="81"/>
    </row>
    <row r="239" spans="1:1">
      <c r="A239" s="81"/>
    </row>
    <row r="240" spans="1:1">
      <c r="A240" s="81"/>
    </row>
    <row r="241" spans="1:1">
      <c r="A241" s="81"/>
    </row>
    <row r="242" spans="1:1">
      <c r="A242" s="81"/>
    </row>
    <row r="243" spans="1:1">
      <c r="A243" s="81"/>
    </row>
    <row r="244" spans="1:1">
      <c r="A244" s="81"/>
    </row>
    <row r="245" spans="1:1">
      <c r="A245" s="81"/>
    </row>
    <row r="246" spans="1:1">
      <c r="A246" s="81"/>
    </row>
    <row r="247" spans="1:1">
      <c r="A247" s="81"/>
    </row>
    <row r="248" spans="1:1">
      <c r="A248" s="81"/>
    </row>
    <row r="249" spans="1:1">
      <c r="A249" s="81"/>
    </row>
    <row r="250" spans="1:1">
      <c r="A250" s="81"/>
    </row>
    <row r="251" spans="1:1">
      <c r="A251" s="81"/>
    </row>
    <row r="252" spans="1:1">
      <c r="A252" s="81"/>
    </row>
    <row r="253" spans="1:1">
      <c r="A253" s="81"/>
    </row>
    <row r="254" spans="1:1">
      <c r="A254" s="81"/>
    </row>
    <row r="255" spans="1:1">
      <c r="A255" s="81"/>
    </row>
    <row r="256" spans="1:1">
      <c r="A256" s="81"/>
    </row>
    <row r="257" spans="1:1">
      <c r="A257" s="81"/>
    </row>
    <row r="258" spans="1:1">
      <c r="A258" s="81"/>
    </row>
    <row r="259" spans="1:1">
      <c r="A259" s="81"/>
    </row>
    <row r="260" spans="1:1">
      <c r="A260" s="81"/>
    </row>
    <row r="261" spans="1:1">
      <c r="A261" s="81"/>
    </row>
    <row r="262" spans="1:1">
      <c r="A262" s="81"/>
    </row>
    <row r="263" spans="1:1">
      <c r="A263" s="81"/>
    </row>
    <row r="264" spans="1:1">
      <c r="A264" s="81"/>
    </row>
    <row r="265" spans="1:1">
      <c r="A265" s="81"/>
    </row>
    <row r="266" spans="1:1">
      <c r="A266" s="81"/>
    </row>
    <row r="267" spans="1:1">
      <c r="A267" s="81"/>
    </row>
    <row r="268" spans="1:1">
      <c r="A268" s="81"/>
    </row>
    <row r="269" spans="1:1">
      <c r="A269" s="81"/>
    </row>
    <row r="270" spans="1:1">
      <c r="A270" s="81"/>
    </row>
    <row r="271" spans="1:1">
      <c r="A271" s="81"/>
    </row>
    <row r="272" spans="1:1">
      <c r="A272" s="81"/>
    </row>
    <row r="273" spans="1:1">
      <c r="A273" s="81"/>
    </row>
    <row r="274" spans="1:1">
      <c r="A274" s="81"/>
    </row>
    <row r="275" spans="1:1">
      <c r="A275" s="81"/>
    </row>
    <row r="276" spans="1:1">
      <c r="A276" s="81"/>
    </row>
    <row r="277" spans="1:1">
      <c r="A277" s="81"/>
    </row>
    <row r="278" spans="1:1">
      <c r="A278" s="81"/>
    </row>
    <row r="279" spans="1:1">
      <c r="A279" s="81"/>
    </row>
    <row r="280" spans="1:1">
      <c r="A280" s="81"/>
    </row>
    <row r="281" spans="1:1">
      <c r="A281" s="81"/>
    </row>
    <row r="282" spans="1:1">
      <c r="A282" s="81"/>
    </row>
    <row r="283" spans="1:1">
      <c r="A283" s="81"/>
    </row>
    <row r="284" spans="1:1">
      <c r="A284" s="81"/>
    </row>
    <row r="285" spans="1:1">
      <c r="A285" s="81"/>
    </row>
    <row r="286" spans="1:1">
      <c r="A286" s="81"/>
    </row>
    <row r="287" spans="1:1">
      <c r="A287" s="81"/>
    </row>
    <row r="288" spans="1:1">
      <c r="A288" s="81"/>
    </row>
    <row r="289" spans="1:1">
      <c r="A289" s="81"/>
    </row>
    <row r="290" spans="1:1">
      <c r="A290" s="81"/>
    </row>
    <row r="291" spans="1:1">
      <c r="A291" s="81"/>
    </row>
    <row r="292" spans="1:1">
      <c r="A292" s="81"/>
    </row>
    <row r="293" spans="1:1">
      <c r="A293" s="81"/>
    </row>
    <row r="294" spans="1:1">
      <c r="A294" s="81"/>
    </row>
    <row r="295" spans="1:1">
      <c r="A295" s="81"/>
    </row>
    <row r="296" spans="1:1">
      <c r="A296" s="81"/>
    </row>
    <row r="297" spans="1:1">
      <c r="A297" s="81"/>
    </row>
    <row r="298" spans="1:1">
      <c r="A298" s="81"/>
    </row>
    <row r="299" spans="1:1">
      <c r="A299" s="81"/>
    </row>
    <row r="300" spans="1:1">
      <c r="A300" s="81"/>
    </row>
    <row r="301" spans="1:1">
      <c r="A301" s="81"/>
    </row>
    <row r="302" spans="1:1">
      <c r="A302" s="81"/>
    </row>
    <row r="303" spans="1:1">
      <c r="A303" s="81"/>
    </row>
    <row r="304" spans="1:1">
      <c r="A304" s="81"/>
    </row>
    <row r="305" spans="1:1">
      <c r="A305" s="81"/>
    </row>
    <row r="306" spans="1:1">
      <c r="A306" s="81"/>
    </row>
    <row r="307" spans="1:1">
      <c r="A307" s="81"/>
    </row>
    <row r="308" spans="1:1">
      <c r="A308" s="81"/>
    </row>
    <row r="309" spans="1:1">
      <c r="A309" s="81"/>
    </row>
    <row r="310" spans="1:1">
      <c r="A310" s="81"/>
    </row>
    <row r="311" spans="1:1">
      <c r="A311" s="81"/>
    </row>
    <row r="312" spans="1:1">
      <c r="A312" s="81"/>
    </row>
    <row r="313" spans="1:1">
      <c r="A313" s="81"/>
    </row>
    <row r="314" spans="1:1">
      <c r="A314" s="81"/>
    </row>
    <row r="315" spans="1:1">
      <c r="A315" s="81"/>
    </row>
    <row r="316" spans="1:1">
      <c r="A316" s="81"/>
    </row>
    <row r="317" spans="1:1">
      <c r="A317" s="81"/>
    </row>
    <row r="318" spans="1:1">
      <c r="A318" s="81"/>
    </row>
    <row r="319" spans="1:1">
      <c r="A319" s="81"/>
    </row>
    <row r="320" spans="1:1">
      <c r="A320" s="81"/>
    </row>
    <row r="321" spans="1:1">
      <c r="A321" s="81"/>
    </row>
    <row r="322" spans="1:1">
      <c r="A322" s="81"/>
    </row>
    <row r="323" spans="1:1">
      <c r="A323" s="81"/>
    </row>
    <row r="324" spans="1:1">
      <c r="A324" s="81"/>
    </row>
    <row r="325" spans="1:1">
      <c r="A325" s="81"/>
    </row>
    <row r="326" spans="1:1">
      <c r="A326" s="81"/>
    </row>
    <row r="327" spans="1:1">
      <c r="A327" s="81"/>
    </row>
    <row r="328" spans="1:1">
      <c r="A328" s="81"/>
    </row>
    <row r="329" spans="1:1">
      <c r="A329" s="81"/>
    </row>
    <row r="330" spans="1:1">
      <c r="A330" s="81"/>
    </row>
    <row r="331" spans="1:1">
      <c r="A331" s="81"/>
    </row>
    <row r="332" spans="1:1">
      <c r="A332" s="81"/>
    </row>
    <row r="333" spans="1:1">
      <c r="A333" s="81"/>
    </row>
    <row r="334" spans="1:1">
      <c r="A334" s="81"/>
    </row>
    <row r="335" spans="1:1">
      <c r="A335" s="81"/>
    </row>
  </sheetData>
  <mergeCells count="12">
    <mergeCell ref="C112:D112"/>
    <mergeCell ref="G112:I112"/>
    <mergeCell ref="C113:D113"/>
    <mergeCell ref="A2:H2"/>
    <mergeCell ref="A4:A5"/>
    <mergeCell ref="B4:B5"/>
    <mergeCell ref="C4:C5"/>
    <mergeCell ref="D4:D5"/>
    <mergeCell ref="E4:E5"/>
    <mergeCell ref="F4:F5"/>
    <mergeCell ref="G4:J4"/>
    <mergeCell ref="I3:J3"/>
  </mergeCells>
  <phoneticPr fontId="3" type="noConversion"/>
  <pageMargins left="0.47" right="0.41" top="0.74803149606299213" bottom="0.3" header="0.31496062992125984" footer="0.31496062992125984"/>
  <pageSetup paperSize="9" scale="61" fitToHeight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AE42"/>
  <sheetViews>
    <sheetView view="pageBreakPreview" zoomScale="50" zoomScaleNormal="60" zoomScaleSheetLayoutView="50" workbookViewId="0">
      <selection activeCell="C37" sqref="C37"/>
    </sheetView>
  </sheetViews>
  <sheetFormatPr defaultRowHeight="20.25"/>
  <cols>
    <col min="1" max="1" width="8.28515625" style="53" customWidth="1"/>
    <col min="2" max="2" width="26.140625" style="53" customWidth="1"/>
    <col min="3" max="5" width="11.28515625" style="53" customWidth="1"/>
    <col min="6" max="6" width="8.140625" style="53" customWidth="1"/>
    <col min="7" max="7" width="13" style="53" customWidth="1"/>
    <col min="8" max="10" width="11" style="53" customWidth="1"/>
    <col min="11" max="11" width="9" style="53" customWidth="1"/>
    <col min="12" max="12" width="15.28515625" style="53" customWidth="1"/>
    <col min="13" max="13" width="15" style="53" customWidth="1"/>
    <col min="14" max="16" width="11" style="53" customWidth="1"/>
    <col min="17" max="17" width="14.7109375" style="53" customWidth="1"/>
    <col min="18" max="21" width="11" style="53" customWidth="1"/>
    <col min="22" max="22" width="15" style="53" customWidth="1"/>
    <col min="23" max="26" width="11" style="53" customWidth="1"/>
    <col min="27" max="27" width="14.7109375" style="53" customWidth="1"/>
    <col min="28" max="28" width="15.85546875" style="53" customWidth="1"/>
    <col min="29" max="31" width="11" style="53" customWidth="1"/>
    <col min="32" max="16384" width="9.140625" style="53"/>
  </cols>
  <sheetData>
    <row r="1" spans="1:31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20"/>
      <c r="Q1" s="57"/>
      <c r="R1" s="57"/>
      <c r="S1" s="57"/>
      <c r="T1" s="57"/>
      <c r="U1" s="57"/>
      <c r="V1" s="20"/>
      <c r="W1" s="20"/>
      <c r="X1" s="20"/>
      <c r="Y1" s="20"/>
      <c r="Z1" s="20"/>
      <c r="AA1" s="20"/>
      <c r="AB1" s="20"/>
      <c r="AC1" s="20"/>
      <c r="AD1" s="20"/>
      <c r="AE1" s="57"/>
    </row>
    <row r="2" spans="1:31" s="59" customFormat="1" ht="51.75" customHeight="1">
      <c r="A2" s="58"/>
      <c r="B2" s="58"/>
      <c r="C2" s="58"/>
      <c r="D2" s="58"/>
      <c r="E2" s="58"/>
      <c r="F2" s="463" t="s">
        <v>433</v>
      </c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58"/>
      <c r="Z2" s="58"/>
      <c r="AA2" s="58"/>
      <c r="AB2" s="58"/>
      <c r="AC2" s="58"/>
      <c r="AD2" s="58"/>
      <c r="AE2" s="58"/>
    </row>
    <row r="3" spans="1:31">
      <c r="A3" s="22"/>
      <c r="B3" s="22"/>
      <c r="C3" s="22"/>
      <c r="D3" s="22"/>
      <c r="E3" s="22"/>
      <c r="F3" s="22"/>
      <c r="G3" s="22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0"/>
      <c r="X3" s="20"/>
      <c r="Y3" s="20"/>
      <c r="Z3" s="20"/>
      <c r="AA3" s="20"/>
      <c r="AB3" s="20"/>
      <c r="AC3" s="20"/>
      <c r="AD3" s="20"/>
      <c r="AE3" s="57" t="s">
        <v>117</v>
      </c>
    </row>
    <row r="4" spans="1:31" ht="55.5" customHeight="1">
      <c r="A4" s="460" t="s">
        <v>19</v>
      </c>
      <c r="B4" s="460" t="s">
        <v>59</v>
      </c>
      <c r="C4" s="460"/>
      <c r="D4" s="460"/>
      <c r="E4" s="460"/>
      <c r="F4" s="460"/>
      <c r="G4" s="460" t="s">
        <v>20</v>
      </c>
      <c r="H4" s="460"/>
      <c r="I4" s="460"/>
      <c r="J4" s="460"/>
      <c r="K4" s="460"/>
      <c r="L4" s="389" t="s">
        <v>600</v>
      </c>
      <c r="M4" s="389"/>
      <c r="N4" s="389"/>
      <c r="O4" s="389"/>
      <c r="P4" s="389"/>
      <c r="Q4" s="464" t="s">
        <v>65</v>
      </c>
      <c r="R4" s="464"/>
      <c r="S4" s="464"/>
      <c r="T4" s="464"/>
      <c r="U4" s="464"/>
      <c r="V4" s="460" t="s">
        <v>685</v>
      </c>
      <c r="W4" s="460"/>
      <c r="X4" s="460"/>
      <c r="Y4" s="460"/>
      <c r="Z4" s="460"/>
      <c r="AA4" s="460" t="s">
        <v>21</v>
      </c>
      <c r="AB4" s="460"/>
      <c r="AC4" s="460"/>
      <c r="AD4" s="460"/>
      <c r="AE4" s="460"/>
    </row>
    <row r="5" spans="1:31" ht="36" customHeight="1">
      <c r="A5" s="460"/>
      <c r="B5" s="460"/>
      <c r="C5" s="460"/>
      <c r="D5" s="460"/>
      <c r="E5" s="460"/>
      <c r="F5" s="460"/>
      <c r="G5" s="460" t="s">
        <v>29</v>
      </c>
      <c r="H5" s="460" t="s">
        <v>34</v>
      </c>
      <c r="I5" s="460"/>
      <c r="J5" s="460"/>
      <c r="K5" s="460"/>
      <c r="L5" s="460" t="s">
        <v>29</v>
      </c>
      <c r="M5" s="460" t="s">
        <v>34</v>
      </c>
      <c r="N5" s="460"/>
      <c r="O5" s="460"/>
      <c r="P5" s="460"/>
      <c r="Q5" s="460" t="s">
        <v>29</v>
      </c>
      <c r="R5" s="460" t="s">
        <v>34</v>
      </c>
      <c r="S5" s="460"/>
      <c r="T5" s="460"/>
      <c r="U5" s="460"/>
      <c r="V5" s="460" t="s">
        <v>29</v>
      </c>
      <c r="W5" s="460" t="s">
        <v>34</v>
      </c>
      <c r="X5" s="460"/>
      <c r="Y5" s="460"/>
      <c r="Z5" s="460"/>
      <c r="AA5" s="460" t="s">
        <v>29</v>
      </c>
      <c r="AB5" s="460" t="s">
        <v>34</v>
      </c>
      <c r="AC5" s="460"/>
      <c r="AD5" s="460"/>
      <c r="AE5" s="460"/>
    </row>
    <row r="6" spans="1:31" ht="44.25" customHeight="1">
      <c r="A6" s="460"/>
      <c r="B6" s="460"/>
      <c r="C6" s="460"/>
      <c r="D6" s="460"/>
      <c r="E6" s="460"/>
      <c r="F6" s="460"/>
      <c r="G6" s="460"/>
      <c r="H6" s="153" t="s">
        <v>25</v>
      </c>
      <c r="I6" s="153" t="s">
        <v>26</v>
      </c>
      <c r="J6" s="153" t="s">
        <v>24</v>
      </c>
      <c r="K6" s="153" t="s">
        <v>23</v>
      </c>
      <c r="L6" s="460"/>
      <c r="M6" s="153" t="s">
        <v>25</v>
      </c>
      <c r="N6" s="153" t="s">
        <v>26</v>
      </c>
      <c r="O6" s="153" t="s">
        <v>24</v>
      </c>
      <c r="P6" s="153" t="s">
        <v>23</v>
      </c>
      <c r="Q6" s="460"/>
      <c r="R6" s="153" t="s">
        <v>25</v>
      </c>
      <c r="S6" s="153" t="s">
        <v>26</v>
      </c>
      <c r="T6" s="153" t="s">
        <v>24</v>
      </c>
      <c r="U6" s="153" t="s">
        <v>23</v>
      </c>
      <c r="V6" s="460"/>
      <c r="W6" s="153" t="s">
        <v>25</v>
      </c>
      <c r="X6" s="153" t="s">
        <v>26</v>
      </c>
      <c r="Y6" s="153" t="s">
        <v>24</v>
      </c>
      <c r="Z6" s="153" t="s">
        <v>23</v>
      </c>
      <c r="AA6" s="460"/>
      <c r="AB6" s="153" t="s">
        <v>25</v>
      </c>
      <c r="AC6" s="153" t="s">
        <v>26</v>
      </c>
      <c r="AD6" s="153" t="s">
        <v>24</v>
      </c>
      <c r="AE6" s="153" t="s">
        <v>23</v>
      </c>
    </row>
    <row r="7" spans="1:31" ht="30" customHeight="1">
      <c r="A7" s="153">
        <v>1</v>
      </c>
      <c r="B7" s="460">
        <v>2</v>
      </c>
      <c r="C7" s="460"/>
      <c r="D7" s="460"/>
      <c r="E7" s="460"/>
      <c r="F7" s="460"/>
      <c r="G7" s="153">
        <v>3</v>
      </c>
      <c r="H7" s="153">
        <v>4</v>
      </c>
      <c r="I7" s="153">
        <v>5</v>
      </c>
      <c r="J7" s="153">
        <v>6</v>
      </c>
      <c r="K7" s="153">
        <v>7</v>
      </c>
      <c r="L7" s="153">
        <v>8</v>
      </c>
      <c r="M7" s="153">
        <v>9</v>
      </c>
      <c r="N7" s="153">
        <v>10</v>
      </c>
      <c r="O7" s="153">
        <v>11</v>
      </c>
      <c r="P7" s="153">
        <v>12</v>
      </c>
      <c r="Q7" s="153">
        <v>13</v>
      </c>
      <c r="R7" s="153">
        <v>14</v>
      </c>
      <c r="S7" s="153">
        <v>15</v>
      </c>
      <c r="T7" s="153">
        <v>16</v>
      </c>
      <c r="U7" s="153">
        <v>17</v>
      </c>
      <c r="V7" s="42">
        <v>18</v>
      </c>
      <c r="W7" s="42">
        <v>19</v>
      </c>
      <c r="X7" s="42">
        <v>20</v>
      </c>
      <c r="Y7" s="42">
        <v>21</v>
      </c>
      <c r="Z7" s="42">
        <v>22</v>
      </c>
      <c r="AA7" s="42">
        <v>23</v>
      </c>
      <c r="AB7" s="42">
        <v>24</v>
      </c>
      <c r="AC7" s="42">
        <v>25</v>
      </c>
      <c r="AD7" s="42">
        <v>26</v>
      </c>
      <c r="AE7" s="42">
        <v>27</v>
      </c>
    </row>
    <row r="8" spans="1:31" ht="48" customHeight="1">
      <c r="A8" s="101">
        <v>1</v>
      </c>
      <c r="B8" s="407" t="s">
        <v>188</v>
      </c>
      <c r="C8" s="457"/>
      <c r="D8" s="457"/>
      <c r="E8" s="457"/>
      <c r="F8" s="408"/>
      <c r="G8" s="103">
        <f>SUM(H8:K8)</f>
        <v>0</v>
      </c>
      <c r="H8" s="103"/>
      <c r="I8" s="103"/>
      <c r="J8" s="103"/>
      <c r="K8" s="103"/>
      <c r="L8" s="103">
        <f t="shared" ref="L8:L19" si="0">SUM(M8,N8,O8,P8)</f>
        <v>3000</v>
      </c>
      <c r="M8" s="103">
        <v>3000</v>
      </c>
      <c r="N8" s="103"/>
      <c r="O8" s="103"/>
      <c r="P8" s="103"/>
      <c r="Q8" s="103">
        <f>SUM(R8:U8)</f>
        <v>0</v>
      </c>
      <c r="R8" s="103"/>
      <c r="S8" s="103"/>
      <c r="T8" s="103"/>
      <c r="U8" s="103"/>
      <c r="V8" s="103">
        <f t="shared" ref="V8:V16" si="1">SUM(W8,X8,Y8,Z8)</f>
        <v>0</v>
      </c>
      <c r="W8" s="107"/>
      <c r="X8" s="107"/>
      <c r="Y8" s="107"/>
      <c r="Z8" s="107"/>
      <c r="AA8" s="103">
        <f t="shared" ref="AA8:AA19" si="2">SUM(AB8,AC8,AD8,AE8)</f>
        <v>3000</v>
      </c>
      <c r="AB8" s="103">
        <f t="shared" ref="AB8:AE19" si="3">SUM(H8,M8,R8,W8)</f>
        <v>3000</v>
      </c>
      <c r="AC8" s="103">
        <f t="shared" si="3"/>
        <v>0</v>
      </c>
      <c r="AD8" s="103">
        <f t="shared" si="3"/>
        <v>0</v>
      </c>
      <c r="AE8" s="103">
        <f t="shared" si="3"/>
        <v>0</v>
      </c>
    </row>
    <row r="9" spans="1:31" ht="39" customHeight="1">
      <c r="A9" s="101"/>
      <c r="B9" s="447" t="s">
        <v>493</v>
      </c>
      <c r="C9" s="461"/>
      <c r="D9" s="461"/>
      <c r="E9" s="461"/>
      <c r="F9" s="462"/>
      <c r="G9" s="103">
        <f t="shared" ref="G9:G13" si="4">SUM(H9:K9)</f>
        <v>0</v>
      </c>
      <c r="H9" s="103"/>
      <c r="I9" s="103"/>
      <c r="J9" s="103"/>
      <c r="K9" s="103"/>
      <c r="L9" s="89">
        <v>2385</v>
      </c>
      <c r="M9" s="89">
        <v>2385</v>
      </c>
      <c r="N9" s="102"/>
      <c r="O9" s="103"/>
      <c r="P9" s="103"/>
      <c r="Q9" s="103">
        <f t="shared" ref="Q9:Q21" si="5">SUM(R9:U9)</f>
        <v>0</v>
      </c>
      <c r="R9" s="103"/>
      <c r="S9" s="103"/>
      <c r="T9" s="103"/>
      <c r="U9" s="103"/>
      <c r="V9" s="103"/>
      <c r="W9" s="107"/>
      <c r="X9" s="107"/>
      <c r="Y9" s="107"/>
      <c r="Z9" s="107"/>
      <c r="AA9" s="89">
        <v>2385</v>
      </c>
      <c r="AB9" s="89">
        <v>2385</v>
      </c>
      <c r="AC9" s="103"/>
      <c r="AD9" s="103"/>
      <c r="AE9" s="103"/>
    </row>
    <row r="10" spans="1:31" ht="36" customHeight="1">
      <c r="A10" s="101"/>
      <c r="B10" s="447" t="s">
        <v>601</v>
      </c>
      <c r="C10" s="461"/>
      <c r="D10" s="461"/>
      <c r="E10" s="461"/>
      <c r="F10" s="462"/>
      <c r="G10" s="103">
        <f t="shared" si="4"/>
        <v>0</v>
      </c>
      <c r="H10" s="103"/>
      <c r="I10" s="103"/>
      <c r="J10" s="103"/>
      <c r="K10" s="103"/>
      <c r="L10" s="89">
        <v>170.5</v>
      </c>
      <c r="M10" s="89">
        <v>170.5</v>
      </c>
      <c r="N10" s="102"/>
      <c r="O10" s="103"/>
      <c r="P10" s="103"/>
      <c r="Q10" s="103">
        <f t="shared" si="5"/>
        <v>0</v>
      </c>
      <c r="R10" s="103"/>
      <c r="S10" s="103"/>
      <c r="T10" s="103"/>
      <c r="U10" s="103"/>
      <c r="V10" s="103"/>
      <c r="W10" s="107"/>
      <c r="X10" s="107"/>
      <c r="Y10" s="107"/>
      <c r="Z10" s="107"/>
      <c r="AA10" s="89">
        <v>170.5</v>
      </c>
      <c r="AB10" s="89">
        <v>170.5</v>
      </c>
      <c r="AC10" s="103"/>
      <c r="AD10" s="103"/>
      <c r="AE10" s="103"/>
    </row>
    <row r="11" spans="1:31" ht="36" customHeight="1">
      <c r="A11" s="101"/>
      <c r="B11" s="447" t="s">
        <v>495</v>
      </c>
      <c r="C11" s="461"/>
      <c r="D11" s="461"/>
      <c r="E11" s="461"/>
      <c r="F11" s="462"/>
      <c r="G11" s="103">
        <f t="shared" si="4"/>
        <v>0</v>
      </c>
      <c r="H11" s="103"/>
      <c r="I11" s="103"/>
      <c r="J11" s="103"/>
      <c r="K11" s="103"/>
      <c r="L11" s="89">
        <v>124.5</v>
      </c>
      <c r="M11" s="89">
        <v>124.5</v>
      </c>
      <c r="N11" s="102"/>
      <c r="O11" s="103"/>
      <c r="P11" s="103"/>
      <c r="Q11" s="103">
        <f t="shared" si="5"/>
        <v>0</v>
      </c>
      <c r="R11" s="103"/>
      <c r="S11" s="103"/>
      <c r="T11" s="103"/>
      <c r="U11" s="103"/>
      <c r="V11" s="103"/>
      <c r="W11" s="107"/>
      <c r="X11" s="107"/>
      <c r="Y11" s="107"/>
      <c r="Z11" s="107"/>
      <c r="AA11" s="89">
        <v>124.5</v>
      </c>
      <c r="AB11" s="89">
        <v>124.5</v>
      </c>
      <c r="AC11" s="103"/>
      <c r="AD11" s="103"/>
      <c r="AE11" s="103"/>
    </row>
    <row r="12" spans="1:31" ht="34.5" customHeight="1">
      <c r="A12" s="101"/>
      <c r="B12" s="447" t="s">
        <v>683</v>
      </c>
      <c r="C12" s="461"/>
      <c r="D12" s="461"/>
      <c r="E12" s="461"/>
      <c r="F12" s="462"/>
      <c r="G12" s="103">
        <f t="shared" si="4"/>
        <v>0</v>
      </c>
      <c r="H12" s="103"/>
      <c r="I12" s="103"/>
      <c r="J12" s="103"/>
      <c r="K12" s="103"/>
      <c r="L12" s="89">
        <v>130</v>
      </c>
      <c r="M12" s="89">
        <v>130</v>
      </c>
      <c r="N12" s="102"/>
      <c r="O12" s="103"/>
      <c r="P12" s="103"/>
      <c r="Q12" s="103">
        <f t="shared" si="5"/>
        <v>0</v>
      </c>
      <c r="R12" s="103"/>
      <c r="S12" s="103"/>
      <c r="T12" s="103"/>
      <c r="U12" s="103"/>
      <c r="V12" s="103"/>
      <c r="W12" s="107"/>
      <c r="X12" s="107"/>
      <c r="Y12" s="107"/>
      <c r="Z12" s="107"/>
      <c r="AA12" s="89">
        <v>130</v>
      </c>
      <c r="AB12" s="89">
        <v>130</v>
      </c>
      <c r="AC12" s="103"/>
      <c r="AD12" s="103"/>
      <c r="AE12" s="103"/>
    </row>
    <row r="13" spans="1:31" ht="36" customHeight="1">
      <c r="A13" s="101"/>
      <c r="B13" s="447" t="s">
        <v>602</v>
      </c>
      <c r="C13" s="461"/>
      <c r="D13" s="461"/>
      <c r="E13" s="461"/>
      <c r="F13" s="462"/>
      <c r="G13" s="103">
        <f t="shared" si="4"/>
        <v>0</v>
      </c>
      <c r="H13" s="103"/>
      <c r="I13" s="103"/>
      <c r="J13" s="103"/>
      <c r="K13" s="103"/>
      <c r="L13" s="89">
        <v>190</v>
      </c>
      <c r="M13" s="89">
        <v>190</v>
      </c>
      <c r="N13" s="102"/>
      <c r="O13" s="103"/>
      <c r="P13" s="103"/>
      <c r="Q13" s="103">
        <f t="shared" si="5"/>
        <v>0</v>
      </c>
      <c r="R13" s="103"/>
      <c r="S13" s="103"/>
      <c r="T13" s="103"/>
      <c r="U13" s="103"/>
      <c r="V13" s="103"/>
      <c r="W13" s="107"/>
      <c r="X13" s="107"/>
      <c r="Y13" s="107"/>
      <c r="Z13" s="107"/>
      <c r="AA13" s="89">
        <v>190</v>
      </c>
      <c r="AB13" s="89">
        <v>190</v>
      </c>
      <c r="AC13" s="103"/>
      <c r="AD13" s="103"/>
      <c r="AE13" s="103"/>
    </row>
    <row r="14" spans="1:31" ht="48" hidden="1" customHeight="1">
      <c r="A14" s="101"/>
      <c r="B14" s="407"/>
      <c r="C14" s="458"/>
      <c r="D14" s="458"/>
      <c r="E14" s="458"/>
      <c r="F14" s="459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>
        <f t="shared" si="5"/>
        <v>0</v>
      </c>
      <c r="R14" s="103"/>
      <c r="S14" s="103"/>
      <c r="T14" s="103"/>
      <c r="U14" s="103"/>
      <c r="V14" s="103"/>
      <c r="W14" s="107"/>
      <c r="X14" s="107"/>
      <c r="Y14" s="107"/>
      <c r="Z14" s="107"/>
      <c r="AA14" s="103"/>
      <c r="AB14" s="103"/>
      <c r="AC14" s="103"/>
      <c r="AD14" s="103"/>
      <c r="AE14" s="103"/>
    </row>
    <row r="15" spans="1:31" ht="30" hidden="1" customHeight="1">
      <c r="A15" s="101"/>
      <c r="B15" s="454"/>
      <c r="C15" s="455"/>
      <c r="D15" s="455"/>
      <c r="E15" s="455"/>
      <c r="F15" s="456"/>
      <c r="G15" s="102">
        <f t="shared" ref="G15:G19" si="6">SUM(H15,I15,J15,K15)</f>
        <v>0</v>
      </c>
      <c r="H15" s="102"/>
      <c r="I15" s="102"/>
      <c r="J15" s="102"/>
      <c r="K15" s="102"/>
      <c r="L15" s="102">
        <f t="shared" si="0"/>
        <v>0</v>
      </c>
      <c r="M15" s="102"/>
      <c r="N15" s="102"/>
      <c r="O15" s="102"/>
      <c r="P15" s="102"/>
      <c r="Q15" s="103">
        <f t="shared" si="5"/>
        <v>0</v>
      </c>
      <c r="R15" s="102"/>
      <c r="S15" s="102"/>
      <c r="T15" s="102"/>
      <c r="U15" s="102"/>
      <c r="V15" s="102">
        <f t="shared" si="1"/>
        <v>0</v>
      </c>
      <c r="W15" s="108"/>
      <c r="X15" s="108"/>
      <c r="Y15" s="108"/>
      <c r="Z15" s="108"/>
      <c r="AA15" s="102">
        <f t="shared" si="2"/>
        <v>0</v>
      </c>
      <c r="AB15" s="102">
        <f t="shared" si="3"/>
        <v>0</v>
      </c>
      <c r="AC15" s="102">
        <f t="shared" si="3"/>
        <v>0</v>
      </c>
      <c r="AD15" s="102">
        <f t="shared" si="3"/>
        <v>0</v>
      </c>
      <c r="AE15" s="102">
        <f t="shared" si="3"/>
        <v>0</v>
      </c>
    </row>
    <row r="16" spans="1:31" ht="30" hidden="1" customHeight="1">
      <c r="A16" s="101"/>
      <c r="B16" s="454"/>
      <c r="C16" s="455"/>
      <c r="D16" s="455"/>
      <c r="E16" s="455"/>
      <c r="F16" s="456"/>
      <c r="G16" s="102">
        <f t="shared" si="6"/>
        <v>0</v>
      </c>
      <c r="H16" s="102"/>
      <c r="I16" s="102"/>
      <c r="J16" s="102"/>
      <c r="K16" s="102"/>
      <c r="L16" s="102">
        <f t="shared" si="0"/>
        <v>0</v>
      </c>
      <c r="M16" s="102"/>
      <c r="N16" s="102"/>
      <c r="O16" s="102"/>
      <c r="P16" s="102"/>
      <c r="Q16" s="103">
        <f t="shared" si="5"/>
        <v>0</v>
      </c>
      <c r="R16" s="102"/>
      <c r="S16" s="102"/>
      <c r="T16" s="102"/>
      <c r="U16" s="102"/>
      <c r="V16" s="102">
        <f t="shared" si="1"/>
        <v>0</v>
      </c>
      <c r="W16" s="108"/>
      <c r="X16" s="108"/>
      <c r="Y16" s="108"/>
      <c r="Z16" s="108"/>
      <c r="AA16" s="102">
        <f t="shared" si="2"/>
        <v>0</v>
      </c>
      <c r="AB16" s="102">
        <f t="shared" si="3"/>
        <v>0</v>
      </c>
      <c r="AC16" s="102">
        <f t="shared" si="3"/>
        <v>0</v>
      </c>
      <c r="AD16" s="102">
        <f t="shared" si="3"/>
        <v>0</v>
      </c>
      <c r="AE16" s="102">
        <f t="shared" si="3"/>
        <v>0</v>
      </c>
    </row>
    <row r="17" spans="1:31" ht="67.5" customHeight="1">
      <c r="A17" s="101">
        <v>2</v>
      </c>
      <c r="B17" s="407" t="s">
        <v>189</v>
      </c>
      <c r="C17" s="457"/>
      <c r="D17" s="457"/>
      <c r="E17" s="457"/>
      <c r="F17" s="408"/>
      <c r="G17" s="103">
        <f t="shared" si="6"/>
        <v>0</v>
      </c>
      <c r="H17" s="103"/>
      <c r="I17" s="103"/>
      <c r="J17" s="103"/>
      <c r="K17" s="103"/>
      <c r="L17" s="103">
        <f t="shared" si="0"/>
        <v>0</v>
      </c>
      <c r="M17" s="103"/>
      <c r="N17" s="103"/>
      <c r="O17" s="103"/>
      <c r="P17" s="103"/>
      <c r="Q17" s="103">
        <f t="shared" si="5"/>
        <v>0</v>
      </c>
      <c r="R17" s="103"/>
      <c r="S17" s="103"/>
      <c r="T17" s="103"/>
      <c r="U17" s="103">
        <f t="shared" ref="U17" si="7">SUM(U18:U19)</f>
        <v>0</v>
      </c>
      <c r="V17" s="103">
        <f>SUM(V18:V19)</f>
        <v>26.799999999999997</v>
      </c>
      <c r="W17" s="107">
        <f t="shared" ref="W17:Z17" si="8">SUM(W18:W19)</f>
        <v>0</v>
      </c>
      <c r="X17" s="107">
        <f t="shared" si="8"/>
        <v>26.799999999999997</v>
      </c>
      <c r="Y17" s="107">
        <f t="shared" si="8"/>
        <v>0</v>
      </c>
      <c r="Z17" s="107">
        <f t="shared" si="8"/>
        <v>0</v>
      </c>
      <c r="AA17" s="103">
        <f t="shared" si="2"/>
        <v>26.799999999999997</v>
      </c>
      <c r="AB17" s="103">
        <f t="shared" si="3"/>
        <v>0</v>
      </c>
      <c r="AC17" s="103">
        <f t="shared" si="3"/>
        <v>26.799999999999997</v>
      </c>
      <c r="AD17" s="103">
        <f t="shared" si="3"/>
        <v>0</v>
      </c>
      <c r="AE17" s="103">
        <f t="shared" si="3"/>
        <v>0</v>
      </c>
    </row>
    <row r="18" spans="1:31" ht="30" customHeight="1">
      <c r="A18" s="101"/>
      <c r="B18" s="447" t="s">
        <v>531</v>
      </c>
      <c r="C18" s="384"/>
      <c r="D18" s="384"/>
      <c r="E18" s="384"/>
      <c r="F18" s="448"/>
      <c r="G18" s="102">
        <f t="shared" si="6"/>
        <v>0</v>
      </c>
      <c r="H18" s="102"/>
      <c r="I18" s="102"/>
      <c r="J18" s="102"/>
      <c r="K18" s="102"/>
      <c r="L18" s="319">
        <f t="shared" si="0"/>
        <v>0</v>
      </c>
      <c r="M18" s="319"/>
      <c r="N18" s="319"/>
      <c r="O18" s="319"/>
      <c r="P18" s="319"/>
      <c r="Q18" s="103">
        <f t="shared" si="5"/>
        <v>0</v>
      </c>
      <c r="R18" s="319"/>
      <c r="S18" s="319"/>
      <c r="T18" s="319"/>
      <c r="U18" s="319"/>
      <c r="V18" s="319">
        <v>4.0999999999999996</v>
      </c>
      <c r="W18" s="111"/>
      <c r="X18" s="111">
        <v>4.0999999999999996</v>
      </c>
      <c r="Y18" s="111"/>
      <c r="Z18" s="111"/>
      <c r="AA18" s="319">
        <f t="shared" si="2"/>
        <v>4.0999999999999996</v>
      </c>
      <c r="AB18" s="319">
        <f t="shared" si="3"/>
        <v>0</v>
      </c>
      <c r="AC18" s="319">
        <f t="shared" si="3"/>
        <v>4.0999999999999996</v>
      </c>
      <c r="AD18" s="102">
        <f t="shared" si="3"/>
        <v>0</v>
      </c>
      <c r="AE18" s="102">
        <f t="shared" si="3"/>
        <v>0</v>
      </c>
    </row>
    <row r="19" spans="1:31" ht="30" customHeight="1">
      <c r="A19" s="101"/>
      <c r="B19" s="447" t="s">
        <v>603</v>
      </c>
      <c r="C19" s="384"/>
      <c r="D19" s="384"/>
      <c r="E19" s="384"/>
      <c r="F19" s="448"/>
      <c r="G19" s="102">
        <f t="shared" si="6"/>
        <v>0</v>
      </c>
      <c r="H19" s="102"/>
      <c r="I19" s="102"/>
      <c r="J19" s="102"/>
      <c r="K19" s="102"/>
      <c r="L19" s="319">
        <f t="shared" si="0"/>
        <v>0</v>
      </c>
      <c r="M19" s="319"/>
      <c r="N19" s="319"/>
      <c r="O19" s="319"/>
      <c r="P19" s="319"/>
      <c r="Q19" s="103">
        <f t="shared" si="5"/>
        <v>0</v>
      </c>
      <c r="R19" s="319"/>
      <c r="S19" s="319"/>
      <c r="T19" s="319"/>
      <c r="U19" s="319"/>
      <c r="V19" s="319">
        <f t="shared" ref="V19" si="9">SUM(W19:Z19)</f>
        <v>22.7</v>
      </c>
      <c r="W19" s="111"/>
      <c r="X19" s="111">
        <v>22.7</v>
      </c>
      <c r="Y19" s="111"/>
      <c r="Z19" s="111"/>
      <c r="AA19" s="319">
        <f t="shared" si="2"/>
        <v>22.7</v>
      </c>
      <c r="AB19" s="319">
        <f t="shared" si="3"/>
        <v>0</v>
      </c>
      <c r="AC19" s="319">
        <f t="shared" si="3"/>
        <v>22.7</v>
      </c>
      <c r="AD19" s="102">
        <f t="shared" si="3"/>
        <v>0</v>
      </c>
      <c r="AE19" s="102">
        <f t="shared" si="3"/>
        <v>0</v>
      </c>
    </row>
    <row r="20" spans="1:31" ht="40.5" customHeight="1">
      <c r="A20" s="444" t="s">
        <v>21</v>
      </c>
      <c r="B20" s="445"/>
      <c r="C20" s="445"/>
      <c r="D20" s="445"/>
      <c r="E20" s="445"/>
      <c r="F20" s="446"/>
      <c r="G20" s="103">
        <f>SUM(G8,G17)</f>
        <v>0</v>
      </c>
      <c r="H20" s="103">
        <f t="shared" ref="H20:AE20" si="10">SUM(H8,H17)</f>
        <v>0</v>
      </c>
      <c r="I20" s="103">
        <f t="shared" si="10"/>
        <v>0</v>
      </c>
      <c r="J20" s="103">
        <f t="shared" si="10"/>
        <v>0</v>
      </c>
      <c r="K20" s="103">
        <f t="shared" si="10"/>
        <v>0</v>
      </c>
      <c r="L20" s="307">
        <f t="shared" si="10"/>
        <v>3000</v>
      </c>
      <c r="M20" s="307">
        <f t="shared" si="10"/>
        <v>3000</v>
      </c>
      <c r="N20" s="307">
        <f t="shared" si="10"/>
        <v>0</v>
      </c>
      <c r="O20" s="307">
        <f t="shared" si="10"/>
        <v>0</v>
      </c>
      <c r="P20" s="307">
        <f t="shared" si="10"/>
        <v>0</v>
      </c>
      <c r="Q20" s="103">
        <f>SUM(Q8,Q17)</f>
        <v>0</v>
      </c>
      <c r="R20" s="103">
        <f t="shared" ref="R20:U20" si="11">SUM(R8,R17)</f>
        <v>0</v>
      </c>
      <c r="S20" s="103">
        <f t="shared" si="11"/>
        <v>0</v>
      </c>
      <c r="T20" s="103">
        <f t="shared" si="11"/>
        <v>0</v>
      </c>
      <c r="U20" s="103">
        <f t="shared" si="11"/>
        <v>0</v>
      </c>
      <c r="V20" s="307">
        <f>SUM(W20:Z20)</f>
        <v>26.799999999999997</v>
      </c>
      <c r="W20" s="307">
        <f t="shared" ref="W20:Z20" si="12">SUM(W8,W17)</f>
        <v>0</v>
      </c>
      <c r="X20" s="307">
        <f t="shared" si="12"/>
        <v>26.799999999999997</v>
      </c>
      <c r="Y20" s="307">
        <f t="shared" si="12"/>
        <v>0</v>
      </c>
      <c r="Z20" s="307">
        <f t="shared" si="12"/>
        <v>0</v>
      </c>
      <c r="AA20" s="307">
        <f t="shared" si="10"/>
        <v>3026.8</v>
      </c>
      <c r="AB20" s="307">
        <f t="shared" si="10"/>
        <v>3000</v>
      </c>
      <c r="AC20" s="307">
        <f t="shared" si="10"/>
        <v>26.799999999999997</v>
      </c>
      <c r="AD20" s="103">
        <f t="shared" si="10"/>
        <v>0</v>
      </c>
      <c r="AE20" s="103">
        <f t="shared" si="10"/>
        <v>0</v>
      </c>
    </row>
    <row r="21" spans="1:31" ht="36" customHeight="1">
      <c r="A21" s="447" t="s">
        <v>22</v>
      </c>
      <c r="B21" s="384"/>
      <c r="C21" s="384"/>
      <c r="D21" s="384"/>
      <c r="E21" s="384"/>
      <c r="F21" s="448"/>
      <c r="G21" s="115">
        <f>G20/AA20*100</f>
        <v>0</v>
      </c>
      <c r="H21" s="115"/>
      <c r="I21" s="115"/>
      <c r="J21" s="115"/>
      <c r="K21" s="115"/>
      <c r="L21" s="335">
        <f>L20/AA20*100</f>
        <v>99.114576450376632</v>
      </c>
      <c r="M21" s="336"/>
      <c r="N21" s="336"/>
      <c r="O21" s="336"/>
      <c r="P21" s="336"/>
      <c r="Q21" s="103">
        <f t="shared" si="5"/>
        <v>0</v>
      </c>
      <c r="R21" s="336"/>
      <c r="S21" s="336"/>
      <c r="T21" s="336"/>
      <c r="U21" s="336"/>
      <c r="V21" s="361">
        <v>0.9</v>
      </c>
      <c r="W21" s="337"/>
      <c r="X21" s="337"/>
      <c r="Y21" s="337"/>
      <c r="Z21" s="337"/>
      <c r="AA21" s="335">
        <v>100</v>
      </c>
      <c r="AB21" s="337"/>
      <c r="AC21" s="337"/>
      <c r="AD21" s="116"/>
      <c r="AE21" s="116"/>
    </row>
    <row r="22" spans="1:31" ht="20.100000000000001" customHeight="1">
      <c r="A22" s="60"/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0"/>
      <c r="T22" s="60"/>
      <c r="U22" s="60"/>
      <c r="V22" s="60"/>
      <c r="W22" s="61"/>
      <c r="X22" s="60"/>
      <c r="Y22" s="60"/>
      <c r="Z22" s="60"/>
      <c r="AA22" s="60"/>
      <c r="AB22" s="20"/>
      <c r="AC22" s="20"/>
      <c r="AD22" s="20"/>
      <c r="AE22" s="20"/>
    </row>
    <row r="23" spans="1:31" ht="16.5" customHeight="1">
      <c r="A23" s="56"/>
      <c r="B23" s="56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ht="19.5" hidden="1" customHeight="1">
      <c r="A24" s="56"/>
      <c r="B24" s="56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s="151" customFormat="1" ht="20.100000000000001" customHeight="1">
      <c r="A25" s="150"/>
      <c r="B25" s="150"/>
      <c r="C25" s="58"/>
      <c r="D25" s="58"/>
      <c r="E25" s="58"/>
      <c r="F25" s="58"/>
      <c r="G25" s="58"/>
      <c r="H25" s="58"/>
      <c r="I25" s="58"/>
      <c r="J25" s="58"/>
      <c r="K25" s="58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</row>
    <row r="26" spans="1:31" s="64" customFormat="1" ht="25.5" customHeight="1">
      <c r="A26" s="62"/>
      <c r="B26" s="449" t="s">
        <v>191</v>
      </c>
      <c r="C26" s="450"/>
      <c r="D26" s="450"/>
      <c r="E26" s="450"/>
      <c r="F26" s="450"/>
      <c r="G26" s="152"/>
      <c r="H26" s="152"/>
      <c r="I26" s="152"/>
      <c r="J26" s="152"/>
      <c r="K26" s="152"/>
      <c r="L26" s="451" t="s">
        <v>60</v>
      </c>
      <c r="M26" s="451"/>
      <c r="N26" s="451"/>
      <c r="O26" s="451"/>
      <c r="P26" s="451"/>
      <c r="Q26" s="63"/>
      <c r="R26" s="63"/>
      <c r="S26" s="63"/>
      <c r="T26" s="63"/>
      <c r="U26" s="63"/>
      <c r="V26" s="441" t="s">
        <v>274</v>
      </c>
      <c r="W26" s="441"/>
      <c r="X26" s="441"/>
      <c r="Y26" s="441"/>
      <c r="Z26" s="441"/>
      <c r="AA26" s="62"/>
      <c r="AB26" s="62"/>
      <c r="AC26" s="62"/>
      <c r="AD26" s="62"/>
      <c r="AE26" s="62"/>
    </row>
    <row r="27" spans="1:31" s="151" customFormat="1" ht="36" customHeight="1">
      <c r="A27" s="150"/>
      <c r="B27" s="65"/>
      <c r="C27" s="150" t="s">
        <v>27</v>
      </c>
      <c r="D27" s="150"/>
      <c r="E27" s="17"/>
      <c r="F27" s="17"/>
      <c r="G27" s="17"/>
      <c r="H27" s="17"/>
      <c r="I27" s="17"/>
      <c r="J27" s="17"/>
      <c r="K27" s="17"/>
      <c r="L27" s="150"/>
      <c r="M27" s="65"/>
      <c r="N27" s="149" t="s">
        <v>28</v>
      </c>
      <c r="O27" s="65"/>
      <c r="P27" s="150"/>
      <c r="Q27" s="17"/>
      <c r="R27" s="17"/>
      <c r="S27" s="17"/>
      <c r="T27" s="150"/>
      <c r="U27" s="150"/>
      <c r="V27" s="374" t="s">
        <v>39</v>
      </c>
      <c r="W27" s="374"/>
      <c r="X27" s="374"/>
      <c r="Y27" s="374"/>
      <c r="Z27" s="374"/>
      <c r="AA27" s="150"/>
      <c r="AB27" s="150"/>
      <c r="AC27" s="150"/>
      <c r="AD27" s="150"/>
      <c r="AE27" s="150"/>
    </row>
    <row r="28" spans="1:31" s="287" customFormat="1" ht="36" customHeight="1">
      <c r="A28" s="289"/>
      <c r="B28" s="65"/>
      <c r="C28" s="289"/>
      <c r="D28" s="289"/>
      <c r="E28" s="17"/>
      <c r="F28" s="17"/>
      <c r="G28" s="17"/>
      <c r="H28" s="17"/>
      <c r="I28" s="17"/>
      <c r="J28" s="17"/>
      <c r="K28" s="17"/>
      <c r="L28" s="289"/>
      <c r="M28" s="65"/>
      <c r="N28" s="288"/>
      <c r="O28" s="65"/>
      <c r="P28" s="289"/>
      <c r="Q28" s="17"/>
      <c r="R28" s="17"/>
      <c r="S28" s="17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</row>
    <row r="29" spans="1:31" s="287" customFormat="1" ht="36" customHeight="1">
      <c r="A29" s="289"/>
      <c r="B29" s="65"/>
      <c r="C29" s="289"/>
      <c r="D29" s="289"/>
      <c r="E29" s="17"/>
      <c r="F29" s="17"/>
      <c r="G29" s="17"/>
      <c r="H29" s="17"/>
      <c r="I29" s="17"/>
      <c r="J29" s="17"/>
      <c r="K29" s="17"/>
      <c r="L29" s="451"/>
      <c r="M29" s="451"/>
      <c r="N29" s="451"/>
      <c r="O29" s="451"/>
      <c r="P29" s="451"/>
      <c r="Q29" s="63"/>
      <c r="R29" s="63"/>
      <c r="S29" s="63"/>
      <c r="T29" s="63"/>
      <c r="U29" s="63"/>
      <c r="V29" s="451"/>
      <c r="W29" s="451"/>
      <c r="X29" s="451"/>
      <c r="Y29" s="451"/>
      <c r="Z29" s="451"/>
      <c r="AA29" s="62"/>
      <c r="AB29" s="289"/>
      <c r="AC29" s="289"/>
      <c r="AD29" s="289"/>
      <c r="AE29" s="289"/>
    </row>
    <row r="30" spans="1:31" ht="39" customHeight="1">
      <c r="A30" s="20"/>
      <c r="B30" s="453"/>
      <c r="C30" s="453"/>
      <c r="D30" s="453"/>
      <c r="E30" s="453"/>
      <c r="F30" s="453"/>
      <c r="G30" s="453"/>
      <c r="H30" s="345"/>
      <c r="I30" s="345"/>
      <c r="J30" s="345"/>
      <c r="K30" s="345"/>
      <c r="L30" s="346"/>
      <c r="M30" s="347"/>
      <c r="N30" s="290"/>
      <c r="O30" s="347"/>
      <c r="P30" s="346"/>
      <c r="Q30" s="348"/>
      <c r="R30" s="348"/>
      <c r="S30" s="348"/>
      <c r="T30" s="346"/>
      <c r="U30" s="346"/>
      <c r="V30" s="452"/>
      <c r="W30" s="452"/>
      <c r="X30" s="452"/>
      <c r="Y30" s="452"/>
      <c r="Z30" s="452"/>
      <c r="AA30" s="289"/>
      <c r="AB30" s="20"/>
      <c r="AC30" s="20"/>
      <c r="AD30" s="20"/>
      <c r="AE30" s="20"/>
    </row>
    <row r="31" spans="1:31" ht="20.100000000000001" customHeight="1">
      <c r="A31" s="20"/>
      <c r="B31" s="453"/>
      <c r="C31" s="453"/>
      <c r="D31" s="453"/>
      <c r="E31" s="453"/>
      <c r="F31" s="453"/>
      <c r="G31" s="453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/>
      <c r="U31" s="349"/>
      <c r="V31" s="350"/>
      <c r="W31" s="350"/>
      <c r="X31" s="350"/>
      <c r="Y31" s="350"/>
      <c r="Z31" s="350"/>
      <c r="AA31" s="20"/>
      <c r="AB31" s="20"/>
      <c r="AC31" s="20"/>
      <c r="AD31" s="20"/>
      <c r="AE31" s="20"/>
    </row>
    <row r="32" spans="1:31">
      <c r="A32" s="2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2" s="443" customFormat="1" ht="19.149999999999999" customHeight="1">
      <c r="A33" s="442" t="s">
        <v>118</v>
      </c>
    </row>
    <row r="36" spans="1:2">
      <c r="B36" s="67"/>
    </row>
    <row r="37" spans="1:2">
      <c r="B37" s="67"/>
    </row>
    <row r="38" spans="1:2">
      <c r="B38" s="67"/>
    </row>
    <row r="39" spans="1:2">
      <c r="B39" s="67"/>
    </row>
    <row r="40" spans="1:2">
      <c r="B40" s="67"/>
    </row>
    <row r="41" spans="1:2">
      <c r="B41" s="67"/>
    </row>
    <row r="42" spans="1:2">
      <c r="B42" s="67"/>
    </row>
  </sheetData>
  <mergeCells count="42">
    <mergeCell ref="F2:X2"/>
    <mergeCell ref="A4:A6"/>
    <mergeCell ref="B4:F6"/>
    <mergeCell ref="G4:K4"/>
    <mergeCell ref="L4:P4"/>
    <mergeCell ref="Q4:U4"/>
    <mergeCell ref="V4:Z4"/>
    <mergeCell ref="AA4:AE4"/>
    <mergeCell ref="G5:G6"/>
    <mergeCell ref="H5:K5"/>
    <mergeCell ref="L5:L6"/>
    <mergeCell ref="M5:P5"/>
    <mergeCell ref="Q5:Q6"/>
    <mergeCell ref="R5:U5"/>
    <mergeCell ref="V5:V6"/>
    <mergeCell ref="W5:Z5"/>
    <mergeCell ref="AA5:AA6"/>
    <mergeCell ref="B14:F14"/>
    <mergeCell ref="AB5:AE5"/>
    <mergeCell ref="B7:F7"/>
    <mergeCell ref="B8:F8"/>
    <mergeCell ref="B9:F9"/>
    <mergeCell ref="B10:F10"/>
    <mergeCell ref="B11:F11"/>
    <mergeCell ref="B12:F12"/>
    <mergeCell ref="B13:F13"/>
    <mergeCell ref="B15:F15"/>
    <mergeCell ref="B16:F16"/>
    <mergeCell ref="B17:F17"/>
    <mergeCell ref="B18:F18"/>
    <mergeCell ref="B19:F19"/>
    <mergeCell ref="V26:Z26"/>
    <mergeCell ref="V27:Z27"/>
    <mergeCell ref="A33:XFD33"/>
    <mergeCell ref="A20:F20"/>
    <mergeCell ref="A21:F21"/>
    <mergeCell ref="B26:F26"/>
    <mergeCell ref="L26:P26"/>
    <mergeCell ref="L29:P29"/>
    <mergeCell ref="V29:Z29"/>
    <mergeCell ref="V30:Z30"/>
    <mergeCell ref="B30:G31"/>
  </mergeCells>
  <pageMargins left="0.23622047244094491" right="0.15748031496062992" top="0.4" bottom="0.19685039370078741" header="0.6" footer="0.31496062992125984"/>
  <pageSetup paperSize="9" scale="3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11</vt:i4>
      </vt:variant>
    </vt:vector>
  </HeadingPairs>
  <TitlesOfParts>
    <vt:vector size="17" baseType="lpstr">
      <vt:lpstr>Фінансовий план КНП</vt:lpstr>
      <vt:lpstr>Розшифровка 1 до Формування</vt:lpstr>
      <vt:lpstr>Розшифровка 2 до формування</vt:lpstr>
      <vt:lpstr>Розшифровка до Руху</vt:lpstr>
      <vt:lpstr>Розшифровка кап</vt:lpstr>
      <vt:lpstr>Розшифровка за джерелами (2021)</vt:lpstr>
      <vt:lpstr>'Розшифровка 1 до Формування'!Заголовки_для_друку</vt:lpstr>
      <vt:lpstr>'Розшифровка 2 до формування'!Заголовки_для_друку</vt:lpstr>
      <vt:lpstr>'Розшифровка до Руху'!Заголовки_для_друку</vt:lpstr>
      <vt:lpstr>'Розшифровка кап'!Заголовки_для_друку</vt:lpstr>
      <vt:lpstr>'Фінансовий план КНП'!Заголовки_для_друку</vt:lpstr>
      <vt:lpstr>'Розшифровка 1 до Формування'!Область_друку</vt:lpstr>
      <vt:lpstr>'Розшифровка 2 до формування'!Область_друку</vt:lpstr>
      <vt:lpstr>'Розшифровка до Руху'!Область_друку</vt:lpstr>
      <vt:lpstr>'Розшифровка за джерелами (2021)'!Область_друку</vt:lpstr>
      <vt:lpstr>'Розшифровка кап'!Область_друку</vt:lpstr>
      <vt:lpstr>'Фінансовий план КНП'!Область_друку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Лопатинська Ліна Миколаївна</cp:lastModifiedBy>
  <cp:lastPrinted>2021-07-01T09:35:45Z</cp:lastPrinted>
  <dcterms:created xsi:type="dcterms:W3CDTF">2003-03-13T16:00:22Z</dcterms:created>
  <dcterms:modified xsi:type="dcterms:W3CDTF">2021-07-01T09:36:18Z</dcterms:modified>
</cp:coreProperties>
</file>